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4505" yWindow="-15" windowWidth="14325" windowHeight="12795" tabRatio="775" activeTab="8"/>
  </bookViews>
  <sheets>
    <sheet name="1ПБ (Н=160мм.)" sheetId="1" r:id="rId1"/>
    <sheet name="ПБ (Н=220мм.)" sheetId="2" r:id="rId2"/>
    <sheet name="2ПБ (Н=265мм.)" sheetId="3" r:id="rId3"/>
    <sheet name="1ПБ гравий (Н=160мм.)" sheetId="8" r:id="rId4"/>
    <sheet name="ПБ гравий (Н=220мм.)" sheetId="9" r:id="rId5"/>
    <sheet name="2ПБ гравий (Н=265мм.)" sheetId="10" r:id="rId6"/>
    <sheet name="Блоки ФБС, товарные смеси" sheetId="5" r:id="rId7"/>
    <sheet name="ЖБИ Прочее" sheetId="6" r:id="rId8"/>
    <sheet name="Сваи ЖБ" sheetId="4" r:id="rId9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3" i="4"/>
  <c r="D102"/>
  <c r="D101"/>
  <c r="D100"/>
  <c r="D99"/>
  <c r="D98"/>
  <c r="D97"/>
  <c r="D96"/>
  <c r="D95"/>
  <c r="D94"/>
  <c r="D93"/>
  <c r="D151"/>
  <c r="D150"/>
  <c r="D149"/>
  <c r="D148"/>
  <c r="D147"/>
  <c r="D146"/>
  <c r="D145"/>
  <c r="D144"/>
  <c r="D143"/>
  <c r="D142"/>
  <c r="D141"/>
  <c r="D135"/>
  <c r="D134"/>
  <c r="D133"/>
  <c r="D132"/>
  <c r="D131"/>
  <c r="D130"/>
  <c r="D129"/>
  <c r="D128"/>
  <c r="D127"/>
  <c r="D126"/>
  <c r="D125"/>
  <c r="D124"/>
  <c r="D119"/>
  <c r="D118"/>
  <c r="D117"/>
  <c r="D116"/>
  <c r="D115"/>
  <c r="D114"/>
  <c r="D113"/>
  <c r="D112"/>
  <c r="D111"/>
  <c r="D110"/>
  <c r="D109"/>
  <c r="D108"/>
  <c r="D107"/>
  <c r="D87"/>
  <c r="D86"/>
  <c r="D85"/>
  <c r="D84"/>
  <c r="D83"/>
  <c r="D82"/>
  <c r="D81"/>
  <c r="D80"/>
  <c r="D79"/>
  <c r="D78"/>
  <c r="D77"/>
  <c r="D76"/>
  <c r="D71"/>
  <c r="D70"/>
  <c r="D69"/>
  <c r="D68"/>
  <c r="D67"/>
  <c r="D66"/>
  <c r="D65"/>
  <c r="D64"/>
  <c r="D63"/>
  <c r="D62"/>
  <c r="D61"/>
  <c r="D60"/>
  <c r="D59"/>
  <c r="D54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D37"/>
  <c r="D36"/>
  <c r="D35"/>
  <c r="D34"/>
  <c r="D33"/>
  <c r="D32"/>
  <c r="D31"/>
  <c r="D30"/>
  <c r="D29"/>
  <c r="D24"/>
  <c r="D22"/>
  <c r="D20"/>
  <c r="D19"/>
  <c r="D18"/>
  <c r="D17"/>
  <c r="D15"/>
</calcChain>
</file>

<file path=xl/sharedStrings.xml><?xml version="1.0" encoding="utf-8"?>
<sst xmlns="http://schemas.openxmlformats.org/spreadsheetml/2006/main" count="3606" uniqueCount="1719">
  <si>
    <t>Марка изделия</t>
  </si>
  <si>
    <t>Размеры
(мм)</t>
  </si>
  <si>
    <t>Объём
(м3)</t>
  </si>
  <si>
    <t>Вес
(тн)</t>
  </si>
  <si>
    <t xml:space="preserve">Цена за 1шт. с НДС (руб.) </t>
  </si>
  <si>
    <t>нагрузка 3</t>
  </si>
  <si>
    <t>нагрузка 4,5</t>
  </si>
  <si>
    <t>нагрузка 6</t>
  </si>
  <si>
    <t>нагрузка 8</t>
  </si>
  <si>
    <t>нагрузка 10</t>
  </si>
  <si>
    <t>нагрузка 12,5</t>
  </si>
  <si>
    <t>нагрузка 16</t>
  </si>
  <si>
    <t>Серия 116/15-1     H=220 мм</t>
  </si>
  <si>
    <t>ПБ 114-10</t>
  </si>
  <si>
    <t>11380х997х220</t>
  </si>
  <si>
    <t>ПБ 113-10</t>
  </si>
  <si>
    <t>11280х997х220</t>
  </si>
  <si>
    <t>ПБ 112-10</t>
  </si>
  <si>
    <t>11180х997х220</t>
  </si>
  <si>
    <t>ПБ 111-10</t>
  </si>
  <si>
    <t>11080х997х220</t>
  </si>
  <si>
    <t>ПБ 110-10</t>
  </si>
  <si>
    <t>10980х997х220</t>
  </si>
  <si>
    <t>ПБ 109-10</t>
  </si>
  <si>
    <t>10880х997х220</t>
  </si>
  <si>
    <t>ПБ 108-10</t>
  </si>
  <si>
    <t>10780х997х220</t>
  </si>
  <si>
    <t>ПБ 107-10</t>
  </si>
  <si>
    <t>10680х997х220</t>
  </si>
  <si>
    <t>ПБ 106-10</t>
  </si>
  <si>
    <t>10580х997х220</t>
  </si>
  <si>
    <t>ПБ 105-10</t>
  </si>
  <si>
    <t>10480х997х220</t>
  </si>
  <si>
    <t>ПБ 104-10</t>
  </si>
  <si>
    <t>10380х997х220</t>
  </si>
  <si>
    <t>ПБ 103-10</t>
  </si>
  <si>
    <t>10280х997х220</t>
  </si>
  <si>
    <t>ПБ 102-10</t>
  </si>
  <si>
    <t>10180х997х220</t>
  </si>
  <si>
    <t>ПБ 101-10</t>
  </si>
  <si>
    <t>10080х997х220</t>
  </si>
  <si>
    <t>ПБ 100-10</t>
  </si>
  <si>
    <t>9980х997х220</t>
  </si>
  <si>
    <t>ПБ 99-10</t>
  </si>
  <si>
    <t>9880х997х220</t>
  </si>
  <si>
    <t>ПБ 98-10</t>
  </si>
  <si>
    <t>9780х997х220</t>
  </si>
  <si>
    <t>ПБ 97-10</t>
  </si>
  <si>
    <t>9680х997х220</t>
  </si>
  <si>
    <t>ПБ 96-10</t>
  </si>
  <si>
    <t>9580Х997Х220</t>
  </si>
  <si>
    <t>ПБ 95-10</t>
  </si>
  <si>
    <t>9480х997х220</t>
  </si>
  <si>
    <t>ПБ 94-10</t>
  </si>
  <si>
    <t>9380х997х220</t>
  </si>
  <si>
    <t>ПБ 93-10</t>
  </si>
  <si>
    <t>9280х997х220</t>
  </si>
  <si>
    <t>ПБ 92-10</t>
  </si>
  <si>
    <t>9180х997х220</t>
  </si>
  <si>
    <t>ПБ 91-10</t>
  </si>
  <si>
    <t>9080х997х220</t>
  </si>
  <si>
    <t>ПБ 90-10</t>
  </si>
  <si>
    <t>8980Х997Х220</t>
  </si>
  <si>
    <t>ПБ 89-10</t>
  </si>
  <si>
    <t>8880х997х220</t>
  </si>
  <si>
    <t>ПБ 88-10</t>
  </si>
  <si>
    <t>8780х997х220</t>
  </si>
  <si>
    <t>ПБ 87-10</t>
  </si>
  <si>
    <t>8680х997х220</t>
  </si>
  <si>
    <t>ПБ 86-10</t>
  </si>
  <si>
    <t>8580х997х220</t>
  </si>
  <si>
    <t>ПБ 85-10</t>
  </si>
  <si>
    <t>8480х997х220</t>
  </si>
  <si>
    <t>ПБ 84-10</t>
  </si>
  <si>
    <t>8380Х997Х220</t>
  </si>
  <si>
    <t>ПБ 83-10</t>
  </si>
  <si>
    <t>8280х997х220</t>
  </si>
  <si>
    <t>ПБ 82-10</t>
  </si>
  <si>
    <t>8180х997х220</t>
  </si>
  <si>
    <t>ПБ 81-10</t>
  </si>
  <si>
    <t>8080х997х220</t>
  </si>
  <si>
    <t>ПБ 80-10</t>
  </si>
  <si>
    <t>7980х997х220</t>
  </si>
  <si>
    <t>ПБ 79-10</t>
  </si>
  <si>
    <t>7880х997х220</t>
  </si>
  <si>
    <t>ПБ 78-10</t>
  </si>
  <si>
    <t>7780Х997Х220</t>
  </si>
  <si>
    <t>ПБ 77-10</t>
  </si>
  <si>
    <t>7680х997х220</t>
  </si>
  <si>
    <t>ПБ 76-10</t>
  </si>
  <si>
    <t>7580х997х220</t>
  </si>
  <si>
    <t>ПБ 75-10</t>
  </si>
  <si>
    <t>7480х997х220</t>
  </si>
  <si>
    <t>ПБ 74-10</t>
  </si>
  <si>
    <t>7380х997х220</t>
  </si>
  <si>
    <t>ПБ 73-10</t>
  </si>
  <si>
    <t>7280х997х220</t>
  </si>
  <si>
    <t>ПБ 72-10</t>
  </si>
  <si>
    <t>7180Х997Х220</t>
  </si>
  <si>
    <t>ПБ 71-10</t>
  </si>
  <si>
    <t>7080х997х220</t>
  </si>
  <si>
    <t>ПБ 70-10</t>
  </si>
  <si>
    <t>6980х997х220</t>
  </si>
  <si>
    <t>ПБ 69-10</t>
  </si>
  <si>
    <t>6880х997х220</t>
  </si>
  <si>
    <t>ПБ 68-10</t>
  </si>
  <si>
    <t>6780х997х220</t>
  </si>
  <si>
    <t>ПБ 67-10</t>
  </si>
  <si>
    <t>6680х997х220</t>
  </si>
  <si>
    <t>ПБ 66-10</t>
  </si>
  <si>
    <t>6580Х997Х220</t>
  </si>
  <si>
    <t>ПБ 65-10</t>
  </si>
  <si>
    <t>6480х997х220</t>
  </si>
  <si>
    <t>ПБ 64-10</t>
  </si>
  <si>
    <t>6380х997х220</t>
  </si>
  <si>
    <t>ПБ 63-10</t>
  </si>
  <si>
    <t>6280х997х220</t>
  </si>
  <si>
    <t>ПБ 62-10</t>
  </si>
  <si>
    <t>6180х997х220</t>
  </si>
  <si>
    <t>ПБ 61-10</t>
  </si>
  <si>
    <t>6080х997х220</t>
  </si>
  <si>
    <t>ПБ 60-10</t>
  </si>
  <si>
    <t>5980Х997Х220</t>
  </si>
  <si>
    <t>ПБ 59-10</t>
  </si>
  <si>
    <t>5880х997х220</t>
  </si>
  <si>
    <t>ПБ 58-10</t>
  </si>
  <si>
    <t>5780х997х220</t>
  </si>
  <si>
    <t>ПБ 57-10</t>
  </si>
  <si>
    <t>5680х997х220</t>
  </si>
  <si>
    <t>ПБ 56-10</t>
  </si>
  <si>
    <t>5580х997х220</t>
  </si>
  <si>
    <t>ПБ 55-10</t>
  </si>
  <si>
    <t>5480х997х220</t>
  </si>
  <si>
    <t>ПБ 54-10</t>
  </si>
  <si>
    <t>5380Х997Х220</t>
  </si>
  <si>
    <t>ПБ 53-10</t>
  </si>
  <si>
    <t>5280х997х220</t>
  </si>
  <si>
    <t>ПБ 52-10</t>
  </si>
  <si>
    <t>5180х997х220</t>
  </si>
  <si>
    <t>ПБ 51-10</t>
  </si>
  <si>
    <t>5080х997х220</t>
  </si>
  <si>
    <t>ПБ 50-10</t>
  </si>
  <si>
    <t>4980х997х220</t>
  </si>
  <si>
    <t>ПБ 49-10</t>
  </si>
  <si>
    <t>4880х997х220</t>
  </si>
  <si>
    <t>ПБ 48-10</t>
  </si>
  <si>
    <t>4780Х997Х220</t>
  </si>
  <si>
    <t>ПБ 47-10</t>
  </si>
  <si>
    <t>4680х997х220</t>
  </si>
  <si>
    <t>ПБ 46-10</t>
  </si>
  <si>
    <t>4580х997х220</t>
  </si>
  <si>
    <t>ПБ 45-10</t>
  </si>
  <si>
    <t>4480х997х220</t>
  </si>
  <si>
    <t>ПБ 44-10</t>
  </si>
  <si>
    <t>4380х997х220</t>
  </si>
  <si>
    <t>ПБ 43-10</t>
  </si>
  <si>
    <t>4280х997х220</t>
  </si>
  <si>
    <t>ПБ 42-10</t>
  </si>
  <si>
    <t>4180Х997Х220</t>
  </si>
  <si>
    <t>ПБ 41-10</t>
  </si>
  <si>
    <t>4080х997х220</t>
  </si>
  <si>
    <t>ПБ 40-10</t>
  </si>
  <si>
    <t>3980х997х220</t>
  </si>
  <si>
    <t>ПБ 39-10</t>
  </si>
  <si>
    <t>3880х997х220</t>
  </si>
  <si>
    <t>ПБ 38-10</t>
  </si>
  <si>
    <t>3780х997х220</t>
  </si>
  <si>
    <t>ПБ 37-10</t>
  </si>
  <si>
    <t>3680х997х220</t>
  </si>
  <si>
    <t>ПБ 36-10</t>
  </si>
  <si>
    <t>3580Х997Х220</t>
  </si>
  <si>
    <t>ПБ 35-10</t>
  </si>
  <si>
    <t>3480х997х220</t>
  </si>
  <si>
    <t>ПБ 34-10</t>
  </si>
  <si>
    <t>3380х997х220</t>
  </si>
  <si>
    <t>ПБ 33-10</t>
  </si>
  <si>
    <t>3280х997х220</t>
  </si>
  <si>
    <t>ПБ 32-10</t>
  </si>
  <si>
    <t>3180х997х220</t>
  </si>
  <si>
    <t>ПБ 31-10</t>
  </si>
  <si>
    <t>3080х997х220</t>
  </si>
  <si>
    <t>ПБ 30-10</t>
  </si>
  <si>
    <t>2980Х997Х220</t>
  </si>
  <si>
    <t>ПБ 29-10</t>
  </si>
  <si>
    <t>2880х997х220</t>
  </si>
  <si>
    <t>ПБ 28-10</t>
  </si>
  <si>
    <t>2780х997х220</t>
  </si>
  <si>
    <t>ПБ 27-10</t>
  </si>
  <si>
    <t>2680х997х220</t>
  </si>
  <si>
    <t>ПБ 26-10</t>
  </si>
  <si>
    <t>2580х997х220</t>
  </si>
  <si>
    <t>ПБ 25-10</t>
  </si>
  <si>
    <t>2480х997х220</t>
  </si>
  <si>
    <t>ПБ 24-10</t>
  </si>
  <si>
    <t>2380Х997Х220</t>
  </si>
  <si>
    <t>ПБ 23-10</t>
  </si>
  <si>
    <t>2280х997х220</t>
  </si>
  <si>
    <t>ПБ 22-10</t>
  </si>
  <si>
    <t>2180х997х220</t>
  </si>
  <si>
    <t>ПБ 21-10</t>
  </si>
  <si>
    <t>2080х997х220</t>
  </si>
  <si>
    <t>ПБ 20-10</t>
  </si>
  <si>
    <t>1980х997х220</t>
  </si>
  <si>
    <t>ПБ 19-10</t>
  </si>
  <si>
    <t>1880х997х220</t>
  </si>
  <si>
    <t>ПБ 18-10</t>
  </si>
  <si>
    <t>1780х997х220</t>
  </si>
  <si>
    <t>ПБ 17-10</t>
  </si>
  <si>
    <t>1680х997х220</t>
  </si>
  <si>
    <t>ПБ 16-10</t>
  </si>
  <si>
    <t>1580х997х220</t>
  </si>
  <si>
    <t>Серия 116/15-2     H=220 мм</t>
  </si>
  <si>
    <t>ПБ 114-12</t>
  </si>
  <si>
    <t>11380х1197х220</t>
  </si>
  <si>
    <t>ПБ 113-12</t>
  </si>
  <si>
    <t>11280х1197х220</t>
  </si>
  <si>
    <t>ПБ 112-12</t>
  </si>
  <si>
    <t>11180х1197х220</t>
  </si>
  <si>
    <t>ПБ 111-12</t>
  </si>
  <si>
    <t>11080х1197х220</t>
  </si>
  <si>
    <t>ПБ 110-12</t>
  </si>
  <si>
    <t>10980х1197х220</t>
  </si>
  <si>
    <t>ПБ 109-12</t>
  </si>
  <si>
    <t>10880х1197х220</t>
  </si>
  <si>
    <t>ПБ 108-12</t>
  </si>
  <si>
    <t>10780х1197х220</t>
  </si>
  <si>
    <t>ПБ 107-12</t>
  </si>
  <si>
    <t>10680х1197х220</t>
  </si>
  <si>
    <t>ПБ 106-12</t>
  </si>
  <si>
    <t>10580х1197х220</t>
  </si>
  <si>
    <t>ПБ 105-12</t>
  </si>
  <si>
    <t>10480х1197х220</t>
  </si>
  <si>
    <t>ПБ 104-12</t>
  </si>
  <si>
    <t>10380х1197х220</t>
  </si>
  <si>
    <t>ПБ 103-12</t>
  </si>
  <si>
    <t>10280х1197х220</t>
  </si>
  <si>
    <t>ПБ 102-12</t>
  </si>
  <si>
    <t>10180Х1197Х220</t>
  </si>
  <si>
    <t>ПБ 101-12</t>
  </si>
  <si>
    <t>10080х1197х220</t>
  </si>
  <si>
    <t>ПБ 100-12</t>
  </si>
  <si>
    <t>9980х1197х220</t>
  </si>
  <si>
    <t>ПБ 99-12</t>
  </si>
  <si>
    <t>9880х1197х220</t>
  </si>
  <si>
    <t>ПБ 98-12</t>
  </si>
  <si>
    <t>9780Х1197Х220</t>
  </si>
  <si>
    <t>ПБ 97-12</t>
  </si>
  <si>
    <t>9680х1197х220</t>
  </si>
  <si>
    <t>ПБ 96-12</t>
  </si>
  <si>
    <t>9580х1197х220</t>
  </si>
  <si>
    <t>ПБ 95-12</t>
  </si>
  <si>
    <t>9480х1197х220</t>
  </si>
  <si>
    <t>ПБ 94-12</t>
  </si>
  <si>
    <t>9380х1197х220</t>
  </si>
  <si>
    <t>ПБ 93-12</t>
  </si>
  <si>
    <t>9280х1197х220</t>
  </si>
  <si>
    <t>ПБ 92-12</t>
  </si>
  <si>
    <t>9180х1197х220</t>
  </si>
  <si>
    <t>ПБ 91-12</t>
  </si>
  <si>
    <t>9080х1197х220</t>
  </si>
  <si>
    <t>ПБ 90-12</t>
  </si>
  <si>
    <t>8980Х1197Х220</t>
  </si>
  <si>
    <t>ПБ 89-12</t>
  </si>
  <si>
    <t>8880х1197х220</t>
  </si>
  <si>
    <t>ПБ 88-12</t>
  </si>
  <si>
    <t>8780х1197х220</t>
  </si>
  <si>
    <t>ПБ 87-12</t>
  </si>
  <si>
    <t>8680х1197х220</t>
  </si>
  <si>
    <t>ПБ 86-12</t>
  </si>
  <si>
    <t>8580х1197х220</t>
  </si>
  <si>
    <t>ПБ 85-12</t>
  </si>
  <si>
    <t>8480х1197х220</t>
  </si>
  <si>
    <t>ПБ 84-12</t>
  </si>
  <si>
    <t>8380Х1197Х220</t>
  </si>
  <si>
    <t>ПБ 83-12</t>
  </si>
  <si>
    <t>8280х1197х220</t>
  </si>
  <si>
    <t>ПБ 82-12</t>
  </si>
  <si>
    <t>8180х1197х220</t>
  </si>
  <si>
    <t>ПБ 81-12</t>
  </si>
  <si>
    <t>8080х1197х220</t>
  </si>
  <si>
    <t>ПБ 80-12</t>
  </si>
  <si>
    <t>7980х1197х220</t>
  </si>
  <si>
    <t>ПБ 79-12</t>
  </si>
  <si>
    <t>7880х1197х220</t>
  </si>
  <si>
    <t>ПБ 78-12</t>
  </si>
  <si>
    <t>7780Х1197Х220</t>
  </si>
  <si>
    <t>ПБ 77-12</t>
  </si>
  <si>
    <t>7680х1197х220</t>
  </si>
  <si>
    <t>ПБ 76-12</t>
  </si>
  <si>
    <t>7580х1197х220</t>
  </si>
  <si>
    <t>ПБ 75-12</t>
  </si>
  <si>
    <t>7480х1197х220</t>
  </si>
  <si>
    <t>ПБ 74-12</t>
  </si>
  <si>
    <t>7380х1197х220</t>
  </si>
  <si>
    <t>ПБ 73-12</t>
  </si>
  <si>
    <t>7280х1197х220</t>
  </si>
  <si>
    <t>ПБ 72-12</t>
  </si>
  <si>
    <t>7180Х1997Х220</t>
  </si>
  <si>
    <t>ПБ 71-12</t>
  </si>
  <si>
    <t>7080х1197х220</t>
  </si>
  <si>
    <t>ПБ 70-12</t>
  </si>
  <si>
    <t>6980х1197х220</t>
  </si>
  <si>
    <t>ПБ 69-12</t>
  </si>
  <si>
    <t>6880х1197х220</t>
  </si>
  <si>
    <t>ПБ 68-12</t>
  </si>
  <si>
    <t>6780х1197х220</t>
  </si>
  <si>
    <t>ПБ 67-12</t>
  </si>
  <si>
    <t>6680х1197х220</t>
  </si>
  <si>
    <t>ПБ 66-12</t>
  </si>
  <si>
    <t>6580Х1197Х220</t>
  </si>
  <si>
    <t>ПБ 65-12</t>
  </si>
  <si>
    <t>6480х1197х220</t>
  </si>
  <si>
    <t>ПБ 64-12</t>
  </si>
  <si>
    <t>6380х1197х220</t>
  </si>
  <si>
    <t>ПБ 63-12</t>
  </si>
  <si>
    <t>6280х1197х220</t>
  </si>
  <si>
    <t>ПБ 62-12</t>
  </si>
  <si>
    <t>6180х1197х220</t>
  </si>
  <si>
    <t>ПБ 61-12</t>
  </si>
  <si>
    <t>6080х1197х220</t>
  </si>
  <si>
    <t>ПБ 60-12</t>
  </si>
  <si>
    <t>5980Х1197Х220</t>
  </si>
  <si>
    <t>ПБ 59-12</t>
  </si>
  <si>
    <t>5880х1197х220</t>
  </si>
  <si>
    <t>ПБ 58-12</t>
  </si>
  <si>
    <t>5780х1197х220</t>
  </si>
  <si>
    <t>ПБ 57-12</t>
  </si>
  <si>
    <t>5680х1197х220</t>
  </si>
  <si>
    <t>ПБ 56-12</t>
  </si>
  <si>
    <t>5580х1197х220</t>
  </si>
  <si>
    <t>ПБ 55-12</t>
  </si>
  <si>
    <t>5480х1197х220</t>
  </si>
  <si>
    <t>ПБ 54-12</t>
  </si>
  <si>
    <t>5380Х1197Х220</t>
  </si>
  <si>
    <t>ПБ 53-12</t>
  </si>
  <si>
    <t>5280х1197х220</t>
  </si>
  <si>
    <t>ПБ 52-12</t>
  </si>
  <si>
    <t>5180х1197х220</t>
  </si>
  <si>
    <t>ПБ 51-12</t>
  </si>
  <si>
    <t>5080х1197х220</t>
  </si>
  <si>
    <t>ПБ 50-12</t>
  </si>
  <si>
    <t>4980х1197х220</t>
  </si>
  <si>
    <t>ПБ 49-12</t>
  </si>
  <si>
    <t>4880х1197х220</t>
  </si>
  <si>
    <t>ПБ 48-12</t>
  </si>
  <si>
    <t>4780Х1197Х220</t>
  </si>
  <si>
    <t>ПБ 47-12</t>
  </si>
  <si>
    <t>4680х1197х220</t>
  </si>
  <si>
    <t>ПБ 46-12</t>
  </si>
  <si>
    <t>4580х1197х220</t>
  </si>
  <si>
    <t>ПБ 45-12</t>
  </si>
  <si>
    <t>4480х1197х220</t>
  </si>
  <si>
    <t>ПБ 44-12</t>
  </si>
  <si>
    <t>4380х1197х220</t>
  </si>
  <si>
    <t>ПБ 43-12</t>
  </si>
  <si>
    <t>4280х1197х220</t>
  </si>
  <si>
    <t>ПБ 42-12</t>
  </si>
  <si>
    <t>4180Х1197Х220</t>
  </si>
  <si>
    <t>ПБ 41-12</t>
  </si>
  <si>
    <t>4080х1197х220</t>
  </si>
  <si>
    <t>ПБ 40-12</t>
  </si>
  <si>
    <t>3980х1197х220</t>
  </si>
  <si>
    <t>ПБ 39-12</t>
  </si>
  <si>
    <t>3880х1197х220</t>
  </si>
  <si>
    <t>ПБ 38-12</t>
  </si>
  <si>
    <t>3780х1197х220</t>
  </si>
  <si>
    <t>ПБ 37-12</t>
  </si>
  <si>
    <t>3680х1197х220</t>
  </si>
  <si>
    <t>ПБ 36-12</t>
  </si>
  <si>
    <t>3580Х1197Х220</t>
  </si>
  <si>
    <t>ПБ 35-12</t>
  </si>
  <si>
    <t>3480х1197х220</t>
  </si>
  <si>
    <t>ПБ 34-12</t>
  </si>
  <si>
    <t>3380х1197х220</t>
  </si>
  <si>
    <t>ПБ 33-12</t>
  </si>
  <si>
    <t>3280х1197х220</t>
  </si>
  <si>
    <t>ПБ 32-12</t>
  </si>
  <si>
    <t>3180х1197х220</t>
  </si>
  <si>
    <t>ПБ 31-12</t>
  </si>
  <si>
    <t>3080х1197х220</t>
  </si>
  <si>
    <t>ПБ 30-12</t>
  </si>
  <si>
    <t>2980Х1197Х220</t>
  </si>
  <si>
    <t>ПБ 29-12</t>
  </si>
  <si>
    <t>2880х1197х220</t>
  </si>
  <si>
    <t>ПБ 28-12</t>
  </si>
  <si>
    <t>2780х1197х220</t>
  </si>
  <si>
    <t>ПБ 27-12</t>
  </si>
  <si>
    <t>2680х1197х220</t>
  </si>
  <si>
    <t>ПБ 26-12</t>
  </si>
  <si>
    <t>2580х1197х220</t>
  </si>
  <si>
    <t>ПБ 25-12</t>
  </si>
  <si>
    <t>2480х1197х220</t>
  </si>
  <si>
    <t>ПБ 24-12</t>
  </si>
  <si>
    <t>2380Х1197Х220</t>
  </si>
  <si>
    <t>ПБ 23-12</t>
  </si>
  <si>
    <t>2280х1197х220</t>
  </si>
  <si>
    <t>ПБ 22-12</t>
  </si>
  <si>
    <t>2180х1197х220</t>
  </si>
  <si>
    <t>ПБ 21-12</t>
  </si>
  <si>
    <t>2080х1197х220</t>
  </si>
  <si>
    <t>ПБ 20-12</t>
  </si>
  <si>
    <t>1980х1197х220</t>
  </si>
  <si>
    <t>ПБ 19-12</t>
  </si>
  <si>
    <t>1880х1197х220</t>
  </si>
  <si>
    <t>ПБ 18-12</t>
  </si>
  <si>
    <t>1780х1197х220</t>
  </si>
  <si>
    <t>ПБ 17-12</t>
  </si>
  <si>
    <t>1680х1197х220</t>
  </si>
  <si>
    <t>ПБ 16-12</t>
  </si>
  <si>
    <t>1580х1197х220</t>
  </si>
  <si>
    <t>Серия 116/15-3    H=220 мм</t>
  </si>
  <si>
    <t>ПБ 114-15</t>
  </si>
  <si>
    <t>11380х1495х220</t>
  </si>
  <si>
    <t>ПБ 113-15</t>
  </si>
  <si>
    <t>11280х1495х220</t>
  </si>
  <si>
    <t>ПБ 112-15</t>
  </si>
  <si>
    <t>11180х1495х220</t>
  </si>
  <si>
    <t>ПБ 111-15</t>
  </si>
  <si>
    <t>11080х1495х220</t>
  </si>
  <si>
    <t>ПБ 110-15</t>
  </si>
  <si>
    <t>10980х1495х220</t>
  </si>
  <si>
    <t>ПБ 109-15</t>
  </si>
  <si>
    <t>10880х1495х220</t>
  </si>
  <si>
    <t>ПБ 108-15</t>
  </si>
  <si>
    <t>10780х1495х220</t>
  </si>
  <si>
    <t>ПБ 107-15</t>
  </si>
  <si>
    <t>10680х1495х220</t>
  </si>
  <si>
    <t>ПБ 106-15</t>
  </si>
  <si>
    <t>10580х1495х220</t>
  </si>
  <si>
    <t>ПБ 105-15</t>
  </si>
  <si>
    <t>10480х1495х220</t>
  </si>
  <si>
    <t>ПБ 104-15</t>
  </si>
  <si>
    <t>10380х1495х220</t>
  </si>
  <si>
    <t>ПБ 103-15</t>
  </si>
  <si>
    <t>10280х1495х220</t>
  </si>
  <si>
    <t>ПБ 102-15</t>
  </si>
  <si>
    <t>10180Х1495Х220</t>
  </si>
  <si>
    <t>ПБ 101-15</t>
  </si>
  <si>
    <t>10080х1495х220</t>
  </si>
  <si>
    <t>ПБ 100-15</t>
  </si>
  <si>
    <t>9980х1495х220</t>
  </si>
  <si>
    <t>ПБ 99-15</t>
  </si>
  <si>
    <t>9880х1495х220</t>
  </si>
  <si>
    <t>ПБ 98-15</t>
  </si>
  <si>
    <t>9780Х1495Х220</t>
  </si>
  <si>
    <t>ПБ 97-15</t>
  </si>
  <si>
    <t>9680х1495х220</t>
  </si>
  <si>
    <t>ПБ 96-15</t>
  </si>
  <si>
    <t>9580х1495х220</t>
  </si>
  <si>
    <t>ПБ 95-15</t>
  </si>
  <si>
    <t>9480х1495х220</t>
  </si>
  <si>
    <t>ПБ 94-15</t>
  </si>
  <si>
    <t>9380х1495х220</t>
  </si>
  <si>
    <t>ПБ 93-15</t>
  </si>
  <si>
    <t>9280х1495х220</t>
  </si>
  <si>
    <t>ПБ 92-15</t>
  </si>
  <si>
    <t>9180х1495х220</t>
  </si>
  <si>
    <t>ПБ 91-15</t>
  </si>
  <si>
    <t>9080х1495х220</t>
  </si>
  <si>
    <t>ПБ 90-15</t>
  </si>
  <si>
    <t>8980Х1495Х220</t>
  </si>
  <si>
    <t>ПБ 89-15</t>
  </si>
  <si>
    <t>8880х1495х220</t>
  </si>
  <si>
    <t>ПБ 88-15</t>
  </si>
  <si>
    <t>8780х1495х220</t>
  </si>
  <si>
    <t>ПБ 87-15</t>
  </si>
  <si>
    <t>8680х1495х220</t>
  </si>
  <si>
    <t>ПБ 86-15</t>
  </si>
  <si>
    <t>8580х1495х220</t>
  </si>
  <si>
    <t>ПБ 85-15</t>
  </si>
  <si>
    <t>8480х1495х220</t>
  </si>
  <si>
    <t>ПБ 84-15</t>
  </si>
  <si>
    <t>8380Х1495Х220</t>
  </si>
  <si>
    <t>ПБ 83-15</t>
  </si>
  <si>
    <t>8280х1495х220</t>
  </si>
  <si>
    <t>ПБ 82-15</t>
  </si>
  <si>
    <t>8180х1495х220</t>
  </si>
  <si>
    <t>ПБ 81-15</t>
  </si>
  <si>
    <t>8080х1495х220</t>
  </si>
  <si>
    <t>ПБ 80-15</t>
  </si>
  <si>
    <t>7980х1495х220</t>
  </si>
  <si>
    <t>ПБ 79-15</t>
  </si>
  <si>
    <t>7880х1495х220</t>
  </si>
  <si>
    <t>ПБ 78-15</t>
  </si>
  <si>
    <t>7780Х1495Х220</t>
  </si>
  <si>
    <t>ПБ 77-15</t>
  </si>
  <si>
    <t>7680х1495х220</t>
  </si>
  <si>
    <t>ПБ 76-15</t>
  </si>
  <si>
    <t>7580х1495х220</t>
  </si>
  <si>
    <t>ПБ 75-15</t>
  </si>
  <si>
    <t>7480х1495х220</t>
  </si>
  <si>
    <t>ПБ 74-15</t>
  </si>
  <si>
    <t>7380х1495х220</t>
  </si>
  <si>
    <t>ПБ 73-15</t>
  </si>
  <si>
    <t>7280х1495х220</t>
  </si>
  <si>
    <t>ПБ 72-15</t>
  </si>
  <si>
    <t>7180Х1495Х220</t>
  </si>
  <si>
    <t>ПБ 71-15</t>
  </si>
  <si>
    <t>7080х1495х220</t>
  </si>
  <si>
    <t>ПБ 70-15</t>
  </si>
  <si>
    <t>6980х1495х220</t>
  </si>
  <si>
    <t>ПБ 69-15</t>
  </si>
  <si>
    <t>6880х1495х220</t>
  </si>
  <si>
    <t>ПБ 68-15</t>
  </si>
  <si>
    <t>6780х1495х220</t>
  </si>
  <si>
    <t>ПБ 67-15</t>
  </si>
  <si>
    <t>6680х1495х220</t>
  </si>
  <si>
    <t>ПБ 66-15</t>
  </si>
  <si>
    <t>6580Х1495Х220</t>
  </si>
  <si>
    <t>ПБ 65-15</t>
  </si>
  <si>
    <t>6480х1495х220</t>
  </si>
  <si>
    <t>ПБ 64-15</t>
  </si>
  <si>
    <t>6380х1495х220</t>
  </si>
  <si>
    <t>ПБ 63-15</t>
  </si>
  <si>
    <t>6280х1495х220</t>
  </si>
  <si>
    <t>ПБ 62-15</t>
  </si>
  <si>
    <t>6180х1495х220</t>
  </si>
  <si>
    <t>ПБ 61-15</t>
  </si>
  <si>
    <t>6080х1495х220</t>
  </si>
  <si>
    <t>ПБ 60-15</t>
  </si>
  <si>
    <t>5980Х1495Х220</t>
  </si>
  <si>
    <t>ПБ 59-15</t>
  </si>
  <si>
    <t>5880х1495х220</t>
  </si>
  <si>
    <t>ПБ 58-15</t>
  </si>
  <si>
    <t>5780х1495х220</t>
  </si>
  <si>
    <t>ПБ 57-15</t>
  </si>
  <si>
    <t>5680х1495х220</t>
  </si>
  <si>
    <t>ПБ 56-15</t>
  </si>
  <si>
    <t>5580х1495х220</t>
  </si>
  <si>
    <t>ПБ 55-15</t>
  </si>
  <si>
    <t>5480х1495х220</t>
  </si>
  <si>
    <t>ПБ 54-15</t>
  </si>
  <si>
    <t>5380Х1495Х220</t>
  </si>
  <si>
    <t>ПБ 53-15</t>
  </si>
  <si>
    <t>5280х1495х220</t>
  </si>
  <si>
    <t>ПБ 52-15</t>
  </si>
  <si>
    <t>5180х1495х220</t>
  </si>
  <si>
    <t>ПБ 51-15</t>
  </si>
  <si>
    <t>5080х1495х220</t>
  </si>
  <si>
    <t>ПБ 50-15</t>
  </si>
  <si>
    <t>4980х1495х220</t>
  </si>
  <si>
    <t>ПБ 49-15</t>
  </si>
  <si>
    <t>4880х1495х220</t>
  </si>
  <si>
    <t>ПБ 48-15</t>
  </si>
  <si>
    <t>4780Х1495Х220</t>
  </si>
  <si>
    <t>ПБ 47-15</t>
  </si>
  <si>
    <t>4680х1495х220</t>
  </si>
  <si>
    <t>ПБ 46-15</t>
  </si>
  <si>
    <t>4580х1495х220</t>
  </si>
  <si>
    <t>ПБ 45-15</t>
  </si>
  <si>
    <t>4480х1495х220</t>
  </si>
  <si>
    <t>ПБ 44-15</t>
  </si>
  <si>
    <t>4380х1495х220</t>
  </si>
  <si>
    <t>ПБ 43-15</t>
  </si>
  <si>
    <t>4280х1495х220</t>
  </si>
  <si>
    <t>ПБ 42-15</t>
  </si>
  <si>
    <t>4180Х1495Х220</t>
  </si>
  <si>
    <t>ПБ 41-15</t>
  </si>
  <si>
    <t>4080х1495х220</t>
  </si>
  <si>
    <t>ПБ 40-15</t>
  </si>
  <si>
    <t>3980х1495х220</t>
  </si>
  <si>
    <t>ПБ 39-15</t>
  </si>
  <si>
    <t>3880х1495х220</t>
  </si>
  <si>
    <t>ПБ 38-15</t>
  </si>
  <si>
    <t>3780х1495х220</t>
  </si>
  <si>
    <t>ПБ 37-15</t>
  </si>
  <si>
    <t>3680х1495х220</t>
  </si>
  <si>
    <t>ПБ 36-15</t>
  </si>
  <si>
    <t>3580Х1495Х220</t>
  </si>
  <si>
    <t>ПБ 35-15</t>
  </si>
  <si>
    <t>3480х1495х220</t>
  </si>
  <si>
    <t>ПБ 34-15</t>
  </si>
  <si>
    <t>3380х1495х220</t>
  </si>
  <si>
    <t>ПБ 33-15</t>
  </si>
  <si>
    <t>3280х1495х220</t>
  </si>
  <si>
    <t>ПБ 32-15</t>
  </si>
  <si>
    <t>3180х1495х220</t>
  </si>
  <si>
    <t>ПБ 31-15</t>
  </si>
  <si>
    <t>3080х1495х220</t>
  </si>
  <si>
    <t>ПБ 30-15</t>
  </si>
  <si>
    <t>2980Х1495Х220</t>
  </si>
  <si>
    <t>ПБ 29-15</t>
  </si>
  <si>
    <t>2880х1495х220</t>
  </si>
  <si>
    <t>ПБ 28-15</t>
  </si>
  <si>
    <t>2780х1495х220</t>
  </si>
  <si>
    <t>ПБ 27-15</t>
  </si>
  <si>
    <t>2680х1495х220</t>
  </si>
  <si>
    <t>ПБ 26-15</t>
  </si>
  <si>
    <t>2580х1495х220</t>
  </si>
  <si>
    <t>ПБ 25-15</t>
  </si>
  <si>
    <t>2480х1495х220</t>
  </si>
  <si>
    <t>ПБ 24-15</t>
  </si>
  <si>
    <t>2380Х1495Х220</t>
  </si>
  <si>
    <t>ПБ 23-15</t>
  </si>
  <si>
    <t>2280х1495х220</t>
  </si>
  <si>
    <t>ПБ 22-15</t>
  </si>
  <si>
    <t>2180х1495х220</t>
  </si>
  <si>
    <t>ПБ 21-15</t>
  </si>
  <si>
    <t>2080х1495х220</t>
  </si>
  <si>
    <t>ПБ 20-15</t>
  </si>
  <si>
    <t>1980х1495х220</t>
  </si>
  <si>
    <t>ПБ 19-15</t>
  </si>
  <si>
    <t>1880х1495х220</t>
  </si>
  <si>
    <t>ПБ 18-15</t>
  </si>
  <si>
    <t>1780х1495х220</t>
  </si>
  <si>
    <t>ПБ 17-15</t>
  </si>
  <si>
    <t>1680х1495х220</t>
  </si>
  <si>
    <t>ПБ 16-15</t>
  </si>
  <si>
    <t>1580х1495х220</t>
  </si>
  <si>
    <t>1 ПБ 90-12</t>
  </si>
  <si>
    <t>8980Х1197Х160</t>
  </si>
  <si>
    <t>1 ПБ 89-12</t>
  </si>
  <si>
    <t>8880х1197х160</t>
  </si>
  <si>
    <t>1 ПБ 88-12</t>
  </si>
  <si>
    <t>8780х1197х160</t>
  </si>
  <si>
    <t>1 ПБ 87-12</t>
  </si>
  <si>
    <t>8680х1197х160</t>
  </si>
  <si>
    <t>1 ПБ 86-12</t>
  </si>
  <si>
    <t>8580х1197х160</t>
  </si>
  <si>
    <t>1 ПБ 85-12</t>
  </si>
  <si>
    <t>8480х1197х160</t>
  </si>
  <si>
    <t>1 ПБ 84-12</t>
  </si>
  <si>
    <t>8380Х1197Х160</t>
  </si>
  <si>
    <t>1 ПБ 83-12</t>
  </si>
  <si>
    <t>8280х1197х160</t>
  </si>
  <si>
    <t>1 ПБ 82-12</t>
  </si>
  <si>
    <t>8180х1197х160</t>
  </si>
  <si>
    <t>1 ПБ 81-12</t>
  </si>
  <si>
    <t>8080х1197х160</t>
  </si>
  <si>
    <t>1 ПБ 80-12</t>
  </si>
  <si>
    <t>7980х1197х160</t>
  </si>
  <si>
    <t>1 ПБ 79-12</t>
  </si>
  <si>
    <t>7880х1197х160</t>
  </si>
  <si>
    <t>1 ПБ 78-12</t>
  </si>
  <si>
    <t>7780Х1197Х160</t>
  </si>
  <si>
    <t>1 ПБ 77-12</t>
  </si>
  <si>
    <t>7680х1197х160</t>
  </si>
  <si>
    <t>1 ПБ 76-12</t>
  </si>
  <si>
    <t>7580х1197х160</t>
  </si>
  <si>
    <t>1 ПБ 75-12</t>
  </si>
  <si>
    <t>7480х1197х160</t>
  </si>
  <si>
    <t>1 ПБ 74-12</t>
  </si>
  <si>
    <t>7380х1197х160</t>
  </si>
  <si>
    <t>1 ПБ 73-12</t>
  </si>
  <si>
    <t>7280х1197х160</t>
  </si>
  <si>
    <t>1 ПБ 72-12</t>
  </si>
  <si>
    <t>7180Х1997Х160</t>
  </si>
  <si>
    <t>1 ПБ 71-12</t>
  </si>
  <si>
    <t>7080х1197х160</t>
  </si>
  <si>
    <t>1 ПБ 70-12</t>
  </si>
  <si>
    <t>6980х1197х160</t>
  </si>
  <si>
    <t>1 ПБ 69-12</t>
  </si>
  <si>
    <t>6880х1197х160</t>
  </si>
  <si>
    <t>1 ПБ 68-12</t>
  </si>
  <si>
    <t>6780х1197х160</t>
  </si>
  <si>
    <t>1 ПБ 67-12</t>
  </si>
  <si>
    <t>6680х1197х160</t>
  </si>
  <si>
    <t>1 ПБ 66-12</t>
  </si>
  <si>
    <t>6580Х1197Х160</t>
  </si>
  <si>
    <t>1 ПБ 65-12</t>
  </si>
  <si>
    <t>6480х1197х160</t>
  </si>
  <si>
    <t>1 ПБ 64-12</t>
  </si>
  <si>
    <t>6380х1197х160</t>
  </si>
  <si>
    <t>1 ПБ 63-12</t>
  </si>
  <si>
    <t>6280х1197х160</t>
  </si>
  <si>
    <t>1 ПБ 62-12</t>
  </si>
  <si>
    <t>6180х1197х160</t>
  </si>
  <si>
    <t>1 ПБ 61-12</t>
  </si>
  <si>
    <t>6080х1197х160</t>
  </si>
  <si>
    <t>1 ПБ 60-12</t>
  </si>
  <si>
    <t>5980Х1197Х160</t>
  </si>
  <si>
    <t>1 ПБ 59-12</t>
  </si>
  <si>
    <t>5880х1197х160</t>
  </si>
  <si>
    <t>1 ПБ 58-12</t>
  </si>
  <si>
    <t>5780х1197х160</t>
  </si>
  <si>
    <t>1 ПБ 57-12</t>
  </si>
  <si>
    <t>5680х1197х160</t>
  </si>
  <si>
    <t>1 ПБ 56-12</t>
  </si>
  <si>
    <t>5580х1197х160</t>
  </si>
  <si>
    <t>1 ПБ 55-12</t>
  </si>
  <si>
    <t>5480х1197х160</t>
  </si>
  <si>
    <t>1 ПБ 54-12</t>
  </si>
  <si>
    <t>5380Х1197Х160</t>
  </si>
  <si>
    <t>1 ПБ 53-12</t>
  </si>
  <si>
    <t>5280х1197х160</t>
  </si>
  <si>
    <t>1 ПБ 52-12</t>
  </si>
  <si>
    <t>5180х1197х160</t>
  </si>
  <si>
    <t>1 ПБ 51-12</t>
  </si>
  <si>
    <t>5080х1197х160</t>
  </si>
  <si>
    <t>1 ПБ 50-12</t>
  </si>
  <si>
    <t>4980х1197х160</t>
  </si>
  <si>
    <t>1 ПБ 49-12</t>
  </si>
  <si>
    <t>4880х1197х160</t>
  </si>
  <si>
    <t>1 ПБ 48-12</t>
  </si>
  <si>
    <t>4780Х1197Х160</t>
  </si>
  <si>
    <t>1 ПБ 47-12</t>
  </si>
  <si>
    <t>4680х1197х160</t>
  </si>
  <si>
    <t>1 ПБ 46-12</t>
  </si>
  <si>
    <t>4580х1197х160</t>
  </si>
  <si>
    <t>1 ПБ 45-12</t>
  </si>
  <si>
    <t>4480х1197х160</t>
  </si>
  <si>
    <t>1 ПБ 44-12</t>
  </si>
  <si>
    <t>4380х1197х160</t>
  </si>
  <si>
    <t>1 ПБ 43-12</t>
  </si>
  <si>
    <t>4280х1197х160</t>
  </si>
  <si>
    <t>1 ПБ 42-12</t>
  </si>
  <si>
    <t>4180Х1197Х160</t>
  </si>
  <si>
    <t>1 ПБ 41-12</t>
  </si>
  <si>
    <t>4080х1197х160</t>
  </si>
  <si>
    <t>1 ПБ 40-12</t>
  </si>
  <si>
    <t>3980х1197х160</t>
  </si>
  <si>
    <t>1 ПБ 39-12</t>
  </si>
  <si>
    <t>3880х1197х160</t>
  </si>
  <si>
    <t>1 ПБ 38-12</t>
  </si>
  <si>
    <t>3780х1197х160</t>
  </si>
  <si>
    <t>1 ПБ 37-12</t>
  </si>
  <si>
    <t>3680х1197х160</t>
  </si>
  <si>
    <t>1 ПБ 36-12</t>
  </si>
  <si>
    <t>3580Х1197Х160</t>
  </si>
  <si>
    <t>1 ПБ 35-12</t>
  </si>
  <si>
    <t>3480х1197х160</t>
  </si>
  <si>
    <t>1 ПБ 34-12</t>
  </si>
  <si>
    <t>3380х1197х160</t>
  </si>
  <si>
    <t>1 ПБ 33-12</t>
  </si>
  <si>
    <t>3280х1197х160</t>
  </si>
  <si>
    <t>1 ПБ 32-12</t>
  </si>
  <si>
    <t>3180х1197х160</t>
  </si>
  <si>
    <t>1 ПБ 31-12</t>
  </si>
  <si>
    <t>3080х1197х160</t>
  </si>
  <si>
    <t>1 ПБ 30-12</t>
  </si>
  <si>
    <t>2980Х1197Х160</t>
  </si>
  <si>
    <t>1 ПБ 29-12</t>
  </si>
  <si>
    <t>2880х1197х160</t>
  </si>
  <si>
    <t>1 ПБ 28-12</t>
  </si>
  <si>
    <t>2780х1197х160</t>
  </si>
  <si>
    <t>1 ПБ 27-12</t>
  </si>
  <si>
    <t>2680х1197х160</t>
  </si>
  <si>
    <t>1 ПБ 26-12</t>
  </si>
  <si>
    <t>2580х1197х160</t>
  </si>
  <si>
    <t>1 ПБ 25-12</t>
  </si>
  <si>
    <t>2480х1197х160</t>
  </si>
  <si>
    <t>1 ПБ 24-12</t>
  </si>
  <si>
    <t>2380Х1197Х160</t>
  </si>
  <si>
    <t>1 ПБ 23-12</t>
  </si>
  <si>
    <t>2280х1197х160</t>
  </si>
  <si>
    <t>1 ПБ 22-12</t>
  </si>
  <si>
    <t>2180х1197х160</t>
  </si>
  <si>
    <t>1 ПБ 21-12</t>
  </si>
  <si>
    <t>2080х1197х160</t>
  </si>
  <si>
    <t>1 ПБ 20-12</t>
  </si>
  <si>
    <t>1980х1197х160</t>
  </si>
  <si>
    <t>1 ПБ 19-12</t>
  </si>
  <si>
    <t>1880х1197х160</t>
  </si>
  <si>
    <t>1 ПБ 18-12</t>
  </si>
  <si>
    <t>1780х1197х160</t>
  </si>
  <si>
    <t>1 ПБ 17-12</t>
  </si>
  <si>
    <t>1680х1197х160</t>
  </si>
  <si>
    <t>1 ПБ 16-12</t>
  </si>
  <si>
    <t>1580х1197х160</t>
  </si>
  <si>
    <t>1 ПБ 90-15</t>
  </si>
  <si>
    <t>8980Х1497Х160</t>
  </si>
  <si>
    <t>1 ПБ 89-15</t>
  </si>
  <si>
    <t>8880х1497х160</t>
  </si>
  <si>
    <t>1 ПБ 88-15</t>
  </si>
  <si>
    <t>8780х1497х160</t>
  </si>
  <si>
    <t>1 ПБ 87-15</t>
  </si>
  <si>
    <t>8680х1497х160</t>
  </si>
  <si>
    <t>1 ПБ 86-15</t>
  </si>
  <si>
    <t>8580х1497х160</t>
  </si>
  <si>
    <t>1 ПБ 85-15</t>
  </si>
  <si>
    <t>8480х1497х160</t>
  </si>
  <si>
    <t>1 ПБ 84-15</t>
  </si>
  <si>
    <t>8380Х1497Х160</t>
  </si>
  <si>
    <t>1 ПБ 83-15</t>
  </si>
  <si>
    <t>8280х1497х160</t>
  </si>
  <si>
    <t>1 ПБ 82-15</t>
  </si>
  <si>
    <t>8180х1497х160</t>
  </si>
  <si>
    <t>1 ПБ 81-15</t>
  </si>
  <si>
    <t>8080х1497х160</t>
  </si>
  <si>
    <t>1 ПБ 80-15</t>
  </si>
  <si>
    <t>7980х1497х160</t>
  </si>
  <si>
    <t>1 ПБ 79-15</t>
  </si>
  <si>
    <t>7880х1497х160</t>
  </si>
  <si>
    <t>1 ПБ 78-15</t>
  </si>
  <si>
    <t>7780Х1497Х160</t>
  </si>
  <si>
    <t>1 ПБ 77-15</t>
  </si>
  <si>
    <t>7680х1497х160</t>
  </si>
  <si>
    <t>1 ПБ 76-15</t>
  </si>
  <si>
    <t>7580х1497х160</t>
  </si>
  <si>
    <t>1 ПБ 75-15</t>
  </si>
  <si>
    <t>7480х1497х160</t>
  </si>
  <si>
    <t>1 ПБ 74-15</t>
  </si>
  <si>
    <t>7380х1497х160</t>
  </si>
  <si>
    <t>1 ПБ 73-15</t>
  </si>
  <si>
    <t>7280х1497х160</t>
  </si>
  <si>
    <t>1 ПБ 72-15</t>
  </si>
  <si>
    <t>7180Х1497Х160</t>
  </si>
  <si>
    <t>1 ПБ 71-15</t>
  </si>
  <si>
    <t>7080х1497х160</t>
  </si>
  <si>
    <t>1 ПБ 70-15</t>
  </si>
  <si>
    <t>6980х1497х160</t>
  </si>
  <si>
    <t>1 ПБ 69-15</t>
  </si>
  <si>
    <t>6880х1497х160</t>
  </si>
  <si>
    <t>1 ПБ 68-15</t>
  </si>
  <si>
    <t>6780х1497х160</t>
  </si>
  <si>
    <t>1 ПБ 67-15</t>
  </si>
  <si>
    <t>6680х1497х160</t>
  </si>
  <si>
    <t>1 ПБ 66-15</t>
  </si>
  <si>
    <t>6580Х1497Х160</t>
  </si>
  <si>
    <t>1 ПБ 65-15</t>
  </si>
  <si>
    <t>6480х1497х160</t>
  </si>
  <si>
    <t>1 ПБ 64-15</t>
  </si>
  <si>
    <t>6380х1497х160</t>
  </si>
  <si>
    <t>1 ПБ 63-15</t>
  </si>
  <si>
    <t>6280х1497х160</t>
  </si>
  <si>
    <t>1 ПБ 62-15</t>
  </si>
  <si>
    <t>6180х1497х160</t>
  </si>
  <si>
    <t>1 ПБ 61-15</t>
  </si>
  <si>
    <t>6080х1497х160</t>
  </si>
  <si>
    <t>1 ПБ 60-15</t>
  </si>
  <si>
    <t>5980Х1497Х160</t>
  </si>
  <si>
    <t>1 ПБ 59-15</t>
  </si>
  <si>
    <t>5880х1497х160</t>
  </si>
  <si>
    <t>1 ПБ 58-15</t>
  </si>
  <si>
    <t>5780х1497х160</t>
  </si>
  <si>
    <t>1 ПБ 57-15</t>
  </si>
  <si>
    <t>5680х1497х160</t>
  </si>
  <si>
    <t>1 ПБ 56-15</t>
  </si>
  <si>
    <t>5580х1497х160</t>
  </si>
  <si>
    <t>1 ПБ 55-15</t>
  </si>
  <si>
    <t>5480х1497х160</t>
  </si>
  <si>
    <t>1 ПБ 54-15</t>
  </si>
  <si>
    <t>5380Х1497Х160</t>
  </si>
  <si>
    <t>1 ПБ 53-15</t>
  </si>
  <si>
    <t>5280х1497х160</t>
  </si>
  <si>
    <t>1 ПБ 52-15</t>
  </si>
  <si>
    <t>5180х1497х160</t>
  </si>
  <si>
    <t>1 ПБ 51-15</t>
  </si>
  <si>
    <t>5080х1497х160</t>
  </si>
  <si>
    <t>1 ПБ 50-15</t>
  </si>
  <si>
    <t>4980х1497х160</t>
  </si>
  <si>
    <t>1 ПБ 49-15</t>
  </si>
  <si>
    <t>4880х1497х160</t>
  </si>
  <si>
    <t>1 ПБ 48-15</t>
  </si>
  <si>
    <t>4780Х1497Х160</t>
  </si>
  <si>
    <t>1 ПБ 47-15</t>
  </si>
  <si>
    <t>4680х1497х160</t>
  </si>
  <si>
    <t>1 ПБ 46-15</t>
  </si>
  <si>
    <t>4580х1497х160</t>
  </si>
  <si>
    <t>1 ПБ 45-15</t>
  </si>
  <si>
    <t>4480х1497х160</t>
  </si>
  <si>
    <t>1 ПБ 44-15</t>
  </si>
  <si>
    <t>4380х1497х160</t>
  </si>
  <si>
    <t>1 ПБ 43-15</t>
  </si>
  <si>
    <t>4280х1497х160</t>
  </si>
  <si>
    <t>1 ПБ 42-15</t>
  </si>
  <si>
    <t>4180Х1497Х160</t>
  </si>
  <si>
    <t>1 ПБ 41-15</t>
  </si>
  <si>
    <t>4080х1497х160</t>
  </si>
  <si>
    <t>1 ПБ 40-15</t>
  </si>
  <si>
    <t>3980х1497х160</t>
  </si>
  <si>
    <t>1 ПБ 39-15</t>
  </si>
  <si>
    <t>3880х1497х160</t>
  </si>
  <si>
    <t>1 ПБ 38-15</t>
  </si>
  <si>
    <t>3780х1497х160</t>
  </si>
  <si>
    <t>1 ПБ 37-15</t>
  </si>
  <si>
    <t>3680х1497х160</t>
  </si>
  <si>
    <t>1 ПБ 36-15</t>
  </si>
  <si>
    <t>3580Х1497Х160</t>
  </si>
  <si>
    <t>1 ПБ 35-15</t>
  </si>
  <si>
    <t>3480х1497х160</t>
  </si>
  <si>
    <t>1 ПБ 34-15</t>
  </si>
  <si>
    <t>3380х1497х160</t>
  </si>
  <si>
    <t>1 ПБ 33-15</t>
  </si>
  <si>
    <t>3280х1497х160</t>
  </si>
  <si>
    <t>1 ПБ 32-15</t>
  </si>
  <si>
    <t>3180х1497х160</t>
  </si>
  <si>
    <t>1 ПБ 31-15</t>
  </si>
  <si>
    <t>3080х1497х160</t>
  </si>
  <si>
    <t>1 ПБ 30-15</t>
  </si>
  <si>
    <t>2980Х1497Х160</t>
  </si>
  <si>
    <t>1 ПБ 29-15</t>
  </si>
  <si>
    <t>2880х1497х160</t>
  </si>
  <si>
    <t>1 ПБ 28-15</t>
  </si>
  <si>
    <t>2780х1497х160</t>
  </si>
  <si>
    <t>1 ПБ 27-15</t>
  </si>
  <si>
    <t>2680х1497х160</t>
  </si>
  <si>
    <t>1 ПБ 26-15</t>
  </si>
  <si>
    <t>2580х1497х160</t>
  </si>
  <si>
    <t>1 ПБ 25-15</t>
  </si>
  <si>
    <t>2480х1497х160</t>
  </si>
  <si>
    <t>1 ПБ 24-15</t>
  </si>
  <si>
    <t>2380Х1497Х160</t>
  </si>
  <si>
    <t>1 ПБ 23-15</t>
  </si>
  <si>
    <t>2280х1497х160</t>
  </si>
  <si>
    <t>1 ПБ 22-15</t>
  </si>
  <si>
    <t>2180х1497х160</t>
  </si>
  <si>
    <t>1 ПБ 21-15</t>
  </si>
  <si>
    <t>2080х1497х160</t>
  </si>
  <si>
    <t>1 ПБ 20-15</t>
  </si>
  <si>
    <t>1980х1497х160</t>
  </si>
  <si>
    <t>1 ПБ 19-15</t>
  </si>
  <si>
    <t>1880х1497х160</t>
  </si>
  <si>
    <t>1 ПБ 18-15</t>
  </si>
  <si>
    <t>1780х1497х160</t>
  </si>
  <si>
    <t>1 ПБ 17-15</t>
  </si>
  <si>
    <t>1680х1497х160</t>
  </si>
  <si>
    <t>1 ПБ 16-15</t>
  </si>
  <si>
    <t>1580х1497х160</t>
  </si>
  <si>
    <t>Серия  129/15-1     H=265 мм</t>
  </si>
  <si>
    <t>2 ПБ 120-12</t>
  </si>
  <si>
    <t>11980х1197х265</t>
  </si>
  <si>
    <t>2 ПБ 119-12</t>
  </si>
  <si>
    <t>11880х1197х265</t>
  </si>
  <si>
    <t>2 ПБ 118-12</t>
  </si>
  <si>
    <t>11780х1197х265</t>
  </si>
  <si>
    <t>2 ПБ 117-12</t>
  </si>
  <si>
    <t>11680х1197х265</t>
  </si>
  <si>
    <t>2 ПБ 116-12</t>
  </si>
  <si>
    <t>11580х1197х265</t>
  </si>
  <si>
    <t>2 ПБ 115-12</t>
  </si>
  <si>
    <t>11480х1197х265</t>
  </si>
  <si>
    <t>2 ПБ 114-12</t>
  </si>
  <si>
    <t>11380х1197х265</t>
  </si>
  <si>
    <t>2 ПБ 113-12</t>
  </si>
  <si>
    <t>11280х1197х265</t>
  </si>
  <si>
    <t>2 ПБ 112-12</t>
  </si>
  <si>
    <t>11180х1197х265</t>
  </si>
  <si>
    <t>2 ПБ 111-12</t>
  </si>
  <si>
    <t>11080х1197х265</t>
  </si>
  <si>
    <t>2 ПБ 110-12</t>
  </si>
  <si>
    <t>10980х1197х265</t>
  </si>
  <si>
    <t>2 ПБ 109-12</t>
  </si>
  <si>
    <t>10880х1197х265</t>
  </si>
  <si>
    <t>2 ПБ 108-12</t>
  </si>
  <si>
    <t>10780х1197х265</t>
  </si>
  <si>
    <t>2 ПБ 107-12</t>
  </si>
  <si>
    <t>10680х1197х265</t>
  </si>
  <si>
    <t>2 ПБ 106-12</t>
  </si>
  <si>
    <t>10580х1197х265</t>
  </si>
  <si>
    <t>2 ПБ 105-12</t>
  </si>
  <si>
    <t>10480х1197х265</t>
  </si>
  <si>
    <t>2 ПБ 104-12</t>
  </si>
  <si>
    <t>10380х1197х265</t>
  </si>
  <si>
    <t>2 ПБ 103-12</t>
  </si>
  <si>
    <t>10280х1197х265</t>
  </si>
  <si>
    <t>2 ПБ 102-12</t>
  </si>
  <si>
    <t>10180Х1197Х265</t>
  </si>
  <si>
    <t>2 ПБ 101-12</t>
  </si>
  <si>
    <t>10080х1197х265</t>
  </si>
  <si>
    <t>2 ПБ 100-12</t>
  </si>
  <si>
    <t>9980х1197х265</t>
  </si>
  <si>
    <t>2 ПБ 99-12</t>
  </si>
  <si>
    <t>9880х1197х265</t>
  </si>
  <si>
    <t>2 ПБ 98-12</t>
  </si>
  <si>
    <t>9780Х1197Х265</t>
  </si>
  <si>
    <t>2 ПБ 97-12</t>
  </si>
  <si>
    <t>9680х1197х265</t>
  </si>
  <si>
    <t>2 ПБ 96-12</t>
  </si>
  <si>
    <t>9580х1197х265</t>
  </si>
  <si>
    <t>2 ПБ 95-12</t>
  </si>
  <si>
    <t>9480х1197х265</t>
  </si>
  <si>
    <t>2 ПБ 94-12</t>
  </si>
  <si>
    <t>9380х1197х265</t>
  </si>
  <si>
    <t>2 ПБ 93-12</t>
  </si>
  <si>
    <t>9280х1197х265</t>
  </si>
  <si>
    <t>2 ПБ 92-12</t>
  </si>
  <si>
    <t>9180х1197х265</t>
  </si>
  <si>
    <t>2 ПБ 91-12</t>
  </si>
  <si>
    <t>9080х1197х265</t>
  </si>
  <si>
    <t>2 ПБ 90-12</t>
  </si>
  <si>
    <t>8980Х1197Х265</t>
  </si>
  <si>
    <t>2 ПБ 89-12</t>
  </si>
  <si>
    <t>8880х1197х265</t>
  </si>
  <si>
    <t>2 ПБ 88-12</t>
  </si>
  <si>
    <t>8780х1197х265</t>
  </si>
  <si>
    <t>2 ПБ 87-12</t>
  </si>
  <si>
    <t>8680х1197х265</t>
  </si>
  <si>
    <t>2 ПБ 86-12</t>
  </si>
  <si>
    <t>8580х1197х265</t>
  </si>
  <si>
    <t>2 ПБ 85-12</t>
  </si>
  <si>
    <t>8480х1197х265</t>
  </si>
  <si>
    <t>2 ПБ 84-12</t>
  </si>
  <si>
    <t>8380Х1197Х265</t>
  </si>
  <si>
    <t>2 ПБ 83-12</t>
  </si>
  <si>
    <t>8280х1197х265</t>
  </si>
  <si>
    <t>2 ПБ 82-12</t>
  </si>
  <si>
    <t>8180х1197х265</t>
  </si>
  <si>
    <t>2 ПБ 81-12</t>
  </si>
  <si>
    <t>8080х1197х265</t>
  </si>
  <si>
    <t>2 ПБ 80-12</t>
  </si>
  <si>
    <t>7980х1197х265</t>
  </si>
  <si>
    <t>2 ПБ 79-12</t>
  </si>
  <si>
    <t>7880х1197х265</t>
  </si>
  <si>
    <t>2 ПБ 78-12</t>
  </si>
  <si>
    <t>7780Х1197Х265</t>
  </si>
  <si>
    <t>2 ПБ 77-12</t>
  </si>
  <si>
    <t>7680х1197х265</t>
  </si>
  <si>
    <t>2 ПБ 76-12</t>
  </si>
  <si>
    <t>7580х1197х265</t>
  </si>
  <si>
    <t>2 ПБ 75-12</t>
  </si>
  <si>
    <t>7480х1197х265</t>
  </si>
  <si>
    <t>2 ПБ 74-12</t>
  </si>
  <si>
    <t>7380х1197х265</t>
  </si>
  <si>
    <t>2 ПБ 73-12</t>
  </si>
  <si>
    <t>7280х1197х265</t>
  </si>
  <si>
    <t>2 ПБ 72-12</t>
  </si>
  <si>
    <t>7180Х1197Х265</t>
  </si>
  <si>
    <t>2 ПБ 71-12</t>
  </si>
  <si>
    <t>7080х1197х265</t>
  </si>
  <si>
    <t>2 ПБ 70-12</t>
  </si>
  <si>
    <t>6980х1197х265</t>
  </si>
  <si>
    <t>2 ПБ 69-12</t>
  </si>
  <si>
    <t>6880х1197х265</t>
  </si>
  <si>
    <t>2 ПБ 68-12</t>
  </si>
  <si>
    <t>6780х1197х265</t>
  </si>
  <si>
    <t>2 ПБ 67-12</t>
  </si>
  <si>
    <t>6680х1197х265</t>
  </si>
  <si>
    <t>2 ПБ 66-12</t>
  </si>
  <si>
    <t>6580Х1997Х265</t>
  </si>
  <si>
    <t>2 ПБ 65-12</t>
  </si>
  <si>
    <t>6480х1197х265</t>
  </si>
  <si>
    <t>2 ПБ 64-12</t>
  </si>
  <si>
    <t>6380х1197х265</t>
  </si>
  <si>
    <t>2 ПБ 63-12</t>
  </si>
  <si>
    <t>6280х1197х265</t>
  </si>
  <si>
    <t>2 ПБ 62-12</t>
  </si>
  <si>
    <t>6180х1197х265</t>
  </si>
  <si>
    <t>2 ПБ 61-12</t>
  </si>
  <si>
    <t>6080х1197х265</t>
  </si>
  <si>
    <t>2 ПБ 60-12</t>
  </si>
  <si>
    <t>5980Х1997Х265</t>
  </si>
  <si>
    <t>2 ПБ 59-12</t>
  </si>
  <si>
    <t>5880х1197х265</t>
  </si>
  <si>
    <t>2 ПБ 58-12</t>
  </si>
  <si>
    <t>5780х1197х265</t>
  </si>
  <si>
    <t>2 ПБ 57-12</t>
  </si>
  <si>
    <t>5680х1197х265</t>
  </si>
  <si>
    <t>2 ПБ 56-12</t>
  </si>
  <si>
    <t>5580х1197х265</t>
  </si>
  <si>
    <t>2 ПБ 55-12</t>
  </si>
  <si>
    <t>5480х1197х265</t>
  </si>
  <si>
    <t>2 ПБ 54-12</t>
  </si>
  <si>
    <t>5380Х1197Х265</t>
  </si>
  <si>
    <t>2 ПБ 53-12</t>
  </si>
  <si>
    <t>5280х1197х265</t>
  </si>
  <si>
    <t>2 ПБ 52-12</t>
  </si>
  <si>
    <t>5180х1197х265</t>
  </si>
  <si>
    <t>2 ПБ 51-12</t>
  </si>
  <si>
    <t>5080х1197х265</t>
  </si>
  <si>
    <t>2 ПБ 50-12</t>
  </si>
  <si>
    <t>4980х1197х265</t>
  </si>
  <si>
    <t>2 ПБ 49-12</t>
  </si>
  <si>
    <t>4880х1197х265</t>
  </si>
  <si>
    <t>2 ПБ 48-12</t>
  </si>
  <si>
    <t>4780Х1197Х265</t>
  </si>
  <si>
    <t>2 ПБ 47-12</t>
  </si>
  <si>
    <t>4680х1197х265</t>
  </si>
  <si>
    <t>2 ПБ 46-12</t>
  </si>
  <si>
    <t>4580х1197х265</t>
  </si>
  <si>
    <t>2 ПБ 45-12</t>
  </si>
  <si>
    <t>4480х1197х265</t>
  </si>
  <si>
    <t>2 ПБ 44-12</t>
  </si>
  <si>
    <t>4380х1197х265</t>
  </si>
  <si>
    <t>2 ПБ 43-12</t>
  </si>
  <si>
    <t>4280х1197х265</t>
  </si>
  <si>
    <t>2 ПБ 42-12</t>
  </si>
  <si>
    <t>4180Х1197Х265</t>
  </si>
  <si>
    <t>2 ПБ 41-12</t>
  </si>
  <si>
    <t>4080х1197х265</t>
  </si>
  <si>
    <t>2 ПБ 40-12</t>
  </si>
  <si>
    <t>3980х1197х265</t>
  </si>
  <si>
    <t>2 ПБ 39-12</t>
  </si>
  <si>
    <t>3880х1197х265</t>
  </si>
  <si>
    <t>2 ПБ 38-12</t>
  </si>
  <si>
    <t>3780х1197х265</t>
  </si>
  <si>
    <t>2 ПБ 37-12</t>
  </si>
  <si>
    <t>3680х1197х265</t>
  </si>
  <si>
    <t>2 ПБ 36-12</t>
  </si>
  <si>
    <t>3580Х1197Х265</t>
  </si>
  <si>
    <t>2 ПБ 35-12</t>
  </si>
  <si>
    <t>3480х1197х265</t>
  </si>
  <si>
    <t>2 ПБ 34-12</t>
  </si>
  <si>
    <t>3380х1197х265</t>
  </si>
  <si>
    <t>2 ПБ 33-12</t>
  </si>
  <si>
    <t>3280х1197х265</t>
  </si>
  <si>
    <t>2 ПБ 32-12</t>
  </si>
  <si>
    <t>3180х1197х265</t>
  </si>
  <si>
    <t>2 ПБ 31-12</t>
  </si>
  <si>
    <t>3080х1197х265</t>
  </si>
  <si>
    <t>2 ПБ 30-12</t>
  </si>
  <si>
    <t>2980Х1197Х265</t>
  </si>
  <si>
    <t>2 ПБ 29-12</t>
  </si>
  <si>
    <t>2880х1197х265</t>
  </si>
  <si>
    <t>2 ПБ 28-12</t>
  </si>
  <si>
    <t>2780х1197х265</t>
  </si>
  <si>
    <t>2 ПБ 27-12</t>
  </si>
  <si>
    <t>2680х1197х265</t>
  </si>
  <si>
    <t>2 ПБ 26-12</t>
  </si>
  <si>
    <t>2580х1197х265</t>
  </si>
  <si>
    <t>2 ПБ 25-12</t>
  </si>
  <si>
    <t>2480х1197х265</t>
  </si>
  <si>
    <t>2 ПБ 24-12</t>
  </si>
  <si>
    <t>2380Х1197Х265</t>
  </si>
  <si>
    <t>2 ПБ 23-12</t>
  </si>
  <si>
    <t>2280х1197х265</t>
  </si>
  <si>
    <t>2 ПБ 22-12</t>
  </si>
  <si>
    <t>2180х1197х265</t>
  </si>
  <si>
    <t>2 ПБ 21-12</t>
  </si>
  <si>
    <t>2080х1197х265</t>
  </si>
  <si>
    <t>2 ПБ 20-12</t>
  </si>
  <si>
    <t>1980х1197х265</t>
  </si>
  <si>
    <t>2 ПБ 19-12</t>
  </si>
  <si>
    <t>1880х1197х265</t>
  </si>
  <si>
    <t>2 ПБ 18-12</t>
  </si>
  <si>
    <t>1780х1197х265</t>
  </si>
  <si>
    <t>2 ПБ 17-12</t>
  </si>
  <si>
    <t>1680х1197х265</t>
  </si>
  <si>
    <t>2 ПБ 16-12</t>
  </si>
  <si>
    <t>1580х1197х265</t>
  </si>
  <si>
    <t>Серия  129/15-2     H=265 мм</t>
  </si>
  <si>
    <t>2 ПБ 120-15</t>
  </si>
  <si>
    <t>11980х1495х265</t>
  </si>
  <si>
    <t>2 ПБ 119-15</t>
  </si>
  <si>
    <t>11880х1495х265</t>
  </si>
  <si>
    <t>2 ПБ 118-15</t>
  </si>
  <si>
    <t>11780х1495х265</t>
  </si>
  <si>
    <t>2 ПБ 117-15</t>
  </si>
  <si>
    <t>11680х1495х265</t>
  </si>
  <si>
    <t>2 ПБ 116-15</t>
  </si>
  <si>
    <t>11580х1495х265</t>
  </si>
  <si>
    <t>2 ПБ 115-15</t>
  </si>
  <si>
    <t>11480х1495х265</t>
  </si>
  <si>
    <t>2 ПБ 114-15</t>
  </si>
  <si>
    <t>11380х1495х265</t>
  </si>
  <si>
    <t>2 ПБ 113-15</t>
  </si>
  <si>
    <t>11280х1495х265</t>
  </si>
  <si>
    <t>2 ПБ 112-15</t>
  </si>
  <si>
    <t>11180х1495х265</t>
  </si>
  <si>
    <t>2 ПБ 111-15</t>
  </si>
  <si>
    <t>11080х1495х265</t>
  </si>
  <si>
    <t>2 ПБ 110-15</t>
  </si>
  <si>
    <t>10980х1495х265</t>
  </si>
  <si>
    <t>2 ПБ 109-15</t>
  </si>
  <si>
    <t>10880х1495х265</t>
  </si>
  <si>
    <t>2 ПБ 108-15</t>
  </si>
  <si>
    <t>10780х1495х265</t>
  </si>
  <si>
    <t>2 ПБ 107-15</t>
  </si>
  <si>
    <t>10680х1495х265</t>
  </si>
  <si>
    <t>2 ПБ 106-15</t>
  </si>
  <si>
    <t>10580х1495х265</t>
  </si>
  <si>
    <t>2 ПБ 105-15</t>
  </si>
  <si>
    <t>10480х1495х265</t>
  </si>
  <si>
    <t>2 ПБ 104-15</t>
  </si>
  <si>
    <t>10380х1495х265</t>
  </si>
  <si>
    <t>2 ПБ 103-15</t>
  </si>
  <si>
    <t>10280х1495х265</t>
  </si>
  <si>
    <t>2 ПБ 102-15</t>
  </si>
  <si>
    <t>10180Х1495Х265</t>
  </si>
  <si>
    <t>2 ПБ 101-15</t>
  </si>
  <si>
    <t>10080х1495х265</t>
  </si>
  <si>
    <t>2 ПБ 100-15</t>
  </si>
  <si>
    <t>9980х1495х265</t>
  </si>
  <si>
    <t>2 ПБ 99-15</t>
  </si>
  <si>
    <t>9880х1495х265</t>
  </si>
  <si>
    <t>2 ПБ 98-15</t>
  </si>
  <si>
    <t>9780Х1495Х265</t>
  </si>
  <si>
    <t>2 ПБ 97-15</t>
  </si>
  <si>
    <t>9680х1495х265</t>
  </si>
  <si>
    <t>2 ПБ 96-15</t>
  </si>
  <si>
    <t>9580х1495х265</t>
  </si>
  <si>
    <t>2 ПБ 95-15</t>
  </si>
  <si>
    <t>9480х1495х265</t>
  </si>
  <si>
    <t>2 ПБ 94-15</t>
  </si>
  <si>
    <t>9380х1495х265</t>
  </si>
  <si>
    <t>2 ПБ 93-15</t>
  </si>
  <si>
    <t>9280х1495х265</t>
  </si>
  <si>
    <t>2 ПБ 92-15</t>
  </si>
  <si>
    <t>9180х1495х265</t>
  </si>
  <si>
    <t>2 ПБ 91-15</t>
  </si>
  <si>
    <t>9080х1495х265</t>
  </si>
  <si>
    <t>2 ПБ 90-15</t>
  </si>
  <si>
    <t>8980Х1495Х265</t>
  </si>
  <si>
    <t>2 ПБ 89-15</t>
  </si>
  <si>
    <t>8880х1495х265</t>
  </si>
  <si>
    <t>2 ПБ 88-15</t>
  </si>
  <si>
    <t>8780х1495х265</t>
  </si>
  <si>
    <t>2 ПБ 87-15</t>
  </si>
  <si>
    <t>8680х1495х265</t>
  </si>
  <si>
    <t>2 ПБ 86-15</t>
  </si>
  <si>
    <t>8580х1495х265</t>
  </si>
  <si>
    <t>2 ПБ 85-15</t>
  </si>
  <si>
    <t>8480х1495х265</t>
  </si>
  <si>
    <t>2 ПБ 84-15</t>
  </si>
  <si>
    <t>8380Х1495Х265</t>
  </si>
  <si>
    <t>2 ПБ 83-15</t>
  </si>
  <si>
    <t>8280х1495х265</t>
  </si>
  <si>
    <t>2 ПБ 82-15</t>
  </si>
  <si>
    <t>8180х1495х265</t>
  </si>
  <si>
    <t>2 ПБ 81-15</t>
  </si>
  <si>
    <t>8080х1495х265</t>
  </si>
  <si>
    <t>2 ПБ 80-15</t>
  </si>
  <si>
    <t>7980х1495х265</t>
  </si>
  <si>
    <t>2 ПБ 79-15</t>
  </si>
  <si>
    <t>7880х1495х265</t>
  </si>
  <si>
    <t>2 ПБ 78-15</t>
  </si>
  <si>
    <t>7780Х1495Х265</t>
  </si>
  <si>
    <t>2 ПБ 77-15</t>
  </si>
  <si>
    <t>7680х1495х265</t>
  </si>
  <si>
    <t>2 ПБ 76-15</t>
  </si>
  <si>
    <t>7580х1495х265</t>
  </si>
  <si>
    <t>2 ПБ 75-15</t>
  </si>
  <si>
    <t>7480х1495х265</t>
  </si>
  <si>
    <t>2 ПБ 74-15</t>
  </si>
  <si>
    <t>7380х1495х265</t>
  </si>
  <si>
    <t>2 ПБ 73-15</t>
  </si>
  <si>
    <t>7280х1495х265</t>
  </si>
  <si>
    <t>2 ПБ 72-15</t>
  </si>
  <si>
    <t>7180Х1495Х265</t>
  </si>
  <si>
    <t>2 ПБ 71-15</t>
  </si>
  <si>
    <t>7080х1495х265</t>
  </si>
  <si>
    <t>2 ПБ 70-15</t>
  </si>
  <si>
    <t>6980х1495х265</t>
  </si>
  <si>
    <t>2 ПБ 69-15</t>
  </si>
  <si>
    <t>6880х1495х265</t>
  </si>
  <si>
    <t>2 ПБ 68-15</t>
  </si>
  <si>
    <t>6780х1495х265</t>
  </si>
  <si>
    <t>2 ПБ 67-15</t>
  </si>
  <si>
    <t>6680х1495х265</t>
  </si>
  <si>
    <t>2 ПБ 66-15</t>
  </si>
  <si>
    <t>6580Х1495Х265</t>
  </si>
  <si>
    <t>2 ПБ 65-15</t>
  </si>
  <si>
    <t>6480х1495х265</t>
  </si>
  <si>
    <t>2 ПБ 64-15</t>
  </si>
  <si>
    <t>6380х1495х265</t>
  </si>
  <si>
    <t>2 ПБ 63-15</t>
  </si>
  <si>
    <t>6280х1495х265</t>
  </si>
  <si>
    <t>2 ПБ 62-15</t>
  </si>
  <si>
    <t>6180х1495х265</t>
  </si>
  <si>
    <t>2 ПБ 61-15</t>
  </si>
  <si>
    <t>6080х1495х265</t>
  </si>
  <si>
    <t>2 ПБ 60-15</t>
  </si>
  <si>
    <t>5980Х1495Х265</t>
  </si>
  <si>
    <t>2 ПБ 59-15</t>
  </si>
  <si>
    <t>5880х1495х265</t>
  </si>
  <si>
    <t>2 ПБ 58-15</t>
  </si>
  <si>
    <t>5780х1495х265</t>
  </si>
  <si>
    <t>2 ПБ 57-15</t>
  </si>
  <si>
    <t>5680х1495х265</t>
  </si>
  <si>
    <t>2 ПБ 56-15</t>
  </si>
  <si>
    <t>5580х1495х265</t>
  </si>
  <si>
    <t>2 ПБ 55-15</t>
  </si>
  <si>
    <t>5480х1495х265</t>
  </si>
  <si>
    <t>2 ПБ 54-15</t>
  </si>
  <si>
    <t>5380Х1495Х265</t>
  </si>
  <si>
    <t>2 ПБ 53-15</t>
  </si>
  <si>
    <t>5280х1495х265</t>
  </si>
  <si>
    <t>2 ПБ 52-15</t>
  </si>
  <si>
    <t>5180х1495х265</t>
  </si>
  <si>
    <t>2 ПБ 51-15</t>
  </si>
  <si>
    <t>5080х1495х265</t>
  </si>
  <si>
    <t>2 ПБ 50-15</t>
  </si>
  <si>
    <t>4980х1495х265</t>
  </si>
  <si>
    <t>2 ПБ 49-15</t>
  </si>
  <si>
    <t>4880х1495х265</t>
  </si>
  <si>
    <t>2 ПБ 48-15</t>
  </si>
  <si>
    <t>4780Х1495Х265</t>
  </si>
  <si>
    <t>2 ПБ 47-15</t>
  </si>
  <si>
    <t>4680х1495х265</t>
  </si>
  <si>
    <t>2 ПБ 46-15</t>
  </si>
  <si>
    <t>4580х1495х265</t>
  </si>
  <si>
    <t>2 ПБ 45-15</t>
  </si>
  <si>
    <t>4480х1495х265</t>
  </si>
  <si>
    <t>2 ПБ 44-15</t>
  </si>
  <si>
    <t>4380х1495х265</t>
  </si>
  <si>
    <t>2 ПБ 43-15</t>
  </si>
  <si>
    <t>4280х1495х265</t>
  </si>
  <si>
    <t>2 ПБ 42-15</t>
  </si>
  <si>
    <t>4180Х1495Х265</t>
  </si>
  <si>
    <t>2 ПБ 41-15</t>
  </si>
  <si>
    <t>4080х1495х265</t>
  </si>
  <si>
    <t>2 ПБ 40-15</t>
  </si>
  <si>
    <t>3980х1495х265</t>
  </si>
  <si>
    <t>2 ПБ 39-15</t>
  </si>
  <si>
    <t>3880х1495х265</t>
  </si>
  <si>
    <t>2 ПБ 38-15</t>
  </si>
  <si>
    <t>3780х1495х265</t>
  </si>
  <si>
    <t>2 ПБ 37-15</t>
  </si>
  <si>
    <t>3680х1495х265</t>
  </si>
  <si>
    <t>2 ПБ 36-15</t>
  </si>
  <si>
    <t>3580Х1495Х265</t>
  </si>
  <si>
    <t>2 ПБ 35-15</t>
  </si>
  <si>
    <t>3480х1495х265</t>
  </si>
  <si>
    <t>2 ПБ 34-15</t>
  </si>
  <si>
    <t>3380х1495х265</t>
  </si>
  <si>
    <t>2 ПБ 33-15</t>
  </si>
  <si>
    <t>3280х1495х265</t>
  </si>
  <si>
    <t>2 ПБ 32-15</t>
  </si>
  <si>
    <t>3180х1495х265</t>
  </si>
  <si>
    <t>2 ПБ 31-15</t>
  </si>
  <si>
    <t>3080х1495х265</t>
  </si>
  <si>
    <t>2 ПБ 30-15</t>
  </si>
  <si>
    <t>2980Х1495Х265</t>
  </si>
  <si>
    <t>2 ПБ 29-15</t>
  </si>
  <si>
    <t>2880х1495х265</t>
  </si>
  <si>
    <t>2 ПБ 28-15</t>
  </si>
  <si>
    <t>2780х1495х265</t>
  </si>
  <si>
    <t>2 ПБ 27-15</t>
  </si>
  <si>
    <t>2680х1495х265</t>
  </si>
  <si>
    <t>2 ПБ 26-15</t>
  </si>
  <si>
    <t>2580х1495х265</t>
  </si>
  <si>
    <t>2 ПБ 25-15</t>
  </si>
  <si>
    <t>2480х1495х265</t>
  </si>
  <si>
    <t>2 ПБ 24-15</t>
  </si>
  <si>
    <t>2380Х1495Х265</t>
  </si>
  <si>
    <t>2 ПБ 23-15</t>
  </si>
  <si>
    <t>2280х1495х265</t>
  </si>
  <si>
    <t>2 ПБ 22-15</t>
  </si>
  <si>
    <t>2180х1495х265</t>
  </si>
  <si>
    <t>2 ПБ 21-15</t>
  </si>
  <si>
    <t>2080х1495х265</t>
  </si>
  <si>
    <t>2 ПБ 20-15</t>
  </si>
  <si>
    <t>1980х1495х265</t>
  </si>
  <si>
    <t>2 ПБ 19-15</t>
  </si>
  <si>
    <t>1880х1495х265</t>
  </si>
  <si>
    <t>2 ПБ 18-15</t>
  </si>
  <si>
    <t>1780х1495х265</t>
  </si>
  <si>
    <t>2 ПБ 17-15</t>
  </si>
  <si>
    <t>1680х1495х265</t>
  </si>
  <si>
    <t>2 ПБ 16-15</t>
  </si>
  <si>
    <t>1580х1495х265</t>
  </si>
  <si>
    <t>1ПБ - плиты перекрытий ж/б многопустотные безопалубочного формования</t>
  </si>
  <si>
    <t>390028, Рязань</t>
  </si>
  <si>
    <t xml:space="preserve">www.dsk-kolovrat.ru </t>
  </si>
  <si>
    <t>ул.Прижелезнодорожная, 28 Б</t>
  </si>
  <si>
    <t>Серия  123/15-1     H=160 мм (ширина 1197 мм.)</t>
  </si>
  <si>
    <t>Серия  123/15-2     H=160 мм (ширина 1495 мм.)</t>
  </si>
  <si>
    <t>По вашему требованию изготовим плиты перекрытий с нагрузкой 3,4,5,6,8,10,12,16 повышенной морозо- и влагостойкостью, косыми срезами торцов, трапециевидные, монолитными участками, закладными изделиями.</t>
  </si>
  <si>
    <t>ПБ  - плиты перекрытий ж/б многопустотные безопалубочного формования</t>
  </si>
  <si>
    <t>По вашему требованию изготовим плиты перекрытий с нагрузкой 3, 4,5, 6, 8, 10, 12, 16 повышенной морозо- и влагостойкостью, косыми срезами торцов, трапециевидные, монолитными участками, закладными изделиями.</t>
  </si>
  <si>
    <t>ул. Прижелезнодорожная, 28 Б</t>
  </si>
  <si>
    <t>2 ПБ  - плиты перекрытий ж/б многопустотные безопалубочного формования</t>
  </si>
  <si>
    <t>С 30.30</t>
  </si>
  <si>
    <t>C 40.30</t>
  </si>
  <si>
    <t>C 60.30-ВСв.1</t>
  </si>
  <si>
    <t>C 50.30</t>
  </si>
  <si>
    <t>C 70.30-ВСв.1</t>
  </si>
  <si>
    <t>C 60.30</t>
  </si>
  <si>
    <t>C 80.30-ВСв.1</t>
  </si>
  <si>
    <t>C 70.30</t>
  </si>
  <si>
    <t>C 90.30-ВСв.2</t>
  </si>
  <si>
    <t>C 80.30</t>
  </si>
  <si>
    <t>C 100.30-ВСв.2</t>
  </si>
  <si>
    <t>C 90.30</t>
  </si>
  <si>
    <t>C 110.30-ВСв.3</t>
  </si>
  <si>
    <t>C 100.30</t>
  </si>
  <si>
    <t>C 120.30-ВСв.3</t>
  </si>
  <si>
    <t>C 110.30</t>
  </si>
  <si>
    <t>C 80.30-НСв.1</t>
  </si>
  <si>
    <t>C 120.30</t>
  </si>
  <si>
    <t>C 120.30-НСв.3</t>
  </si>
  <si>
    <t>C 40.35</t>
  </si>
  <si>
    <t>C 50.35</t>
  </si>
  <si>
    <t>C 70.35-ВСв.2</t>
  </si>
  <si>
    <t>C 60.35</t>
  </si>
  <si>
    <t>C 80.35-ВСв.2</t>
  </si>
  <si>
    <t>C 70.35</t>
  </si>
  <si>
    <t>C 90.35-ВСв.2</t>
  </si>
  <si>
    <t>C 80.35</t>
  </si>
  <si>
    <t>C 100.35-ВСв.2</t>
  </si>
  <si>
    <t>C 90.35</t>
  </si>
  <si>
    <t>C 110.35-ВСв.2</t>
  </si>
  <si>
    <t>C 100.35</t>
  </si>
  <si>
    <t>C 120.35-ВСв.3</t>
  </si>
  <si>
    <t>C 110.35</t>
  </si>
  <si>
    <t>C 130.35-ВСв.3</t>
  </si>
  <si>
    <t>C 120.35</t>
  </si>
  <si>
    <t>C 140.35-ВСв.4</t>
  </si>
  <si>
    <t>C 130.35</t>
  </si>
  <si>
    <t>C 80.35-НСв.2</t>
  </si>
  <si>
    <t>C 140.35</t>
  </si>
  <si>
    <t>C 120.35-НСв.3</t>
  </si>
  <si>
    <t>C 150.35</t>
  </si>
  <si>
    <t>C 140.35-НСв.4</t>
  </si>
  <si>
    <t>C 160.35</t>
  </si>
  <si>
    <t>C 40.40</t>
  </si>
  <si>
    <t>C 50.40</t>
  </si>
  <si>
    <t>C 70.40-ВСв.2</t>
  </si>
  <si>
    <t>C 60.40</t>
  </si>
  <si>
    <t>C 80.40-ВСв.2</t>
  </si>
  <si>
    <t>C 70.40</t>
  </si>
  <si>
    <t>C 90.40-ВСв.3</t>
  </si>
  <si>
    <t>C 80.40</t>
  </si>
  <si>
    <t>C 100.40-ВСв.3</t>
  </si>
  <si>
    <t>C 90.40</t>
  </si>
  <si>
    <t>C 110.40-ВСв.4</t>
  </si>
  <si>
    <t>C 100.40</t>
  </si>
  <si>
    <t>C 120.40-ВСв.4</t>
  </si>
  <si>
    <t>C 110.40</t>
  </si>
  <si>
    <t>C 130.40-ВСв.4</t>
  </si>
  <si>
    <t>C 120.40</t>
  </si>
  <si>
    <t>C 140.40-ВСв.5</t>
  </si>
  <si>
    <t>C 130.40</t>
  </si>
  <si>
    <t>C 80.40-НСв.2</t>
  </si>
  <si>
    <t>C 140.40</t>
  </si>
  <si>
    <t>C 120.40-НСв.4</t>
  </si>
  <si>
    <t>C 150.40</t>
  </si>
  <si>
    <t>C 140.40-НСв.5</t>
  </si>
  <si>
    <t>C 160.40</t>
  </si>
  <si>
    <r>
      <rPr>
        <b/>
        <sz val="10"/>
        <rFont val="Calibri"/>
        <family val="2"/>
        <charset val="204"/>
        <scheme val="minor"/>
      </rPr>
      <t>Т-1</t>
    </r>
  </si>
  <si>
    <r>
      <rPr>
        <b/>
        <sz val="10"/>
        <rFont val="Calibri"/>
        <family val="2"/>
        <charset val="204"/>
        <scheme val="minor"/>
      </rPr>
      <t>Т-2</t>
    </r>
  </si>
  <si>
    <r>
      <rPr>
        <b/>
        <sz val="10"/>
        <rFont val="Calibri"/>
        <family val="2"/>
        <charset val="204"/>
        <scheme val="minor"/>
      </rPr>
      <t>Т-3</t>
    </r>
  </si>
  <si>
    <r>
      <rPr>
        <b/>
        <sz val="10"/>
        <rFont val="Calibri"/>
        <family val="2"/>
        <charset val="204"/>
        <scheme val="minor"/>
      </rPr>
      <t>Т-4</t>
    </r>
  </si>
  <si>
    <r>
      <rPr>
        <b/>
        <sz val="10"/>
        <rFont val="Calibri"/>
        <family val="2"/>
        <charset val="204"/>
        <scheme val="minor"/>
      </rPr>
      <t>Т-5</t>
    </r>
  </si>
  <si>
    <t>Т-6</t>
  </si>
  <si>
    <r>
      <rPr>
        <b/>
        <sz val="10"/>
        <rFont val="Calibri"/>
        <family val="2"/>
        <charset val="204"/>
        <scheme val="minor"/>
      </rPr>
      <t>Т-7</t>
    </r>
  </si>
  <si>
    <t>Т-8</t>
  </si>
  <si>
    <t>С 8-40</t>
  </si>
  <si>
    <t>С 9-40</t>
  </si>
  <si>
    <t>С10-40</t>
  </si>
  <si>
    <t>С11-40</t>
  </si>
  <si>
    <t>С12-40</t>
  </si>
  <si>
    <t>С-30х30 (26)-16</t>
  </si>
  <si>
    <t>16000x300x300</t>
  </si>
  <si>
    <t>С-30х30 (22)-15</t>
  </si>
  <si>
    <t>15000x300x300</t>
  </si>
  <si>
    <t>С-30х30 (22)-14</t>
  </si>
  <si>
    <t>14000x300x300</t>
  </si>
  <si>
    <t>С-30х30 (22)-13</t>
  </si>
  <si>
    <t>13000x300x300</t>
  </si>
  <si>
    <t>С-30х30 (16)-12</t>
  </si>
  <si>
    <t>12000x300x300</t>
  </si>
  <si>
    <t>С-30х30 (16)-11</t>
  </si>
  <si>
    <t>11000x300x300</t>
  </si>
  <si>
    <t>С-30х30 (14)-10</t>
  </si>
  <si>
    <t>10000x300x300</t>
  </si>
  <si>
    <t>С-30х30 (14)-9</t>
  </si>
  <si>
    <t>9000x300x300</t>
  </si>
  <si>
    <t>С-30х30 (10)-8</t>
  </si>
  <si>
    <t>8000x300x300</t>
  </si>
  <si>
    <t>С-30х30 (10)-7</t>
  </si>
  <si>
    <t>7000x300x300</t>
  </si>
  <si>
    <t>С-30х30 (8)-6</t>
  </si>
  <si>
    <t>6000x300x300</t>
  </si>
  <si>
    <t>Сваи железобетонные сечением 300*300, 350*350, 400*400</t>
  </si>
  <si>
    <t>Объем, м3</t>
  </si>
  <si>
    <t>Масса, тн.</t>
  </si>
  <si>
    <t>Возможно изготовление свай любого типа армирования (арматурой АI и АII) ударостойких, c приставным каркасом острия; усиленных (Вп); сульфатостойких, марки бетона: В25,В30,В35,В40 длиной до 16 м.</t>
  </si>
  <si>
    <t>Тип армирования</t>
  </si>
  <si>
    <t>Сваи безопалубочного формования сечением 300х300мм</t>
  </si>
  <si>
    <t xml:space="preserve">Цена руб. с НДС за 1шт. </t>
  </si>
  <si>
    <t>Цена руб. с НДС за 1шт., альбом рабочих чертежей ООО "КТБ НИИЖБ СК"</t>
  </si>
  <si>
    <t>1 (В25)</t>
  </si>
  <si>
    <t>2 (В30)</t>
  </si>
  <si>
    <t>3 (В35)</t>
  </si>
  <si>
    <t>Размеры, мм.</t>
  </si>
  <si>
    <t>Комплект стыковочных пластин, руб/компл.</t>
  </si>
  <si>
    <t>Сваи цельные сечением 300х300мм, серия 1.011.1-10 вып.1</t>
  </si>
  <si>
    <t>Сваи составные сечением 300х300мм, серия 1.011.1-10 вып.8</t>
  </si>
  <si>
    <t>Сваи цельные сечением 350х350мм, серия 1.011.1-10 вып.1</t>
  </si>
  <si>
    <t>Сваи составные сечением 350х350мм, серия 1.011.1-10 вып.8</t>
  </si>
  <si>
    <t>Сваи составные сечением 400х400 мм, серия 1.011.1-10 вып.8</t>
  </si>
  <si>
    <t xml:space="preserve">    Сваи мостовые  400*400 (серия 3.500.1-1.93)</t>
  </si>
  <si>
    <t xml:space="preserve">    Сваи мостовые  350*350 (серия 3.500.1-1.93)</t>
  </si>
  <si>
    <t>Наименование изделий</t>
  </si>
  <si>
    <t>Фундаментные блоки по ГОСТ 13579-78</t>
  </si>
  <si>
    <t>ФБС 24.3-6 т</t>
  </si>
  <si>
    <t>2380х300х580</t>
  </si>
  <si>
    <t>ФБС 24.4-6 т</t>
  </si>
  <si>
    <t>2380х400х580</t>
  </si>
  <si>
    <t>ФБС 24.5-6 т</t>
  </si>
  <si>
    <t>2380х500х580</t>
  </si>
  <si>
    <t>ФБС 24.6-6 т</t>
  </si>
  <si>
    <t>2380х600х580</t>
  </si>
  <si>
    <t>ФБС 12.3-6 т</t>
  </si>
  <si>
    <t>1180х300х580</t>
  </si>
  <si>
    <t>ФБС 12.4-6.т</t>
  </si>
  <si>
    <t>1180х400х580</t>
  </si>
  <si>
    <t>ФБС 12.5-6 т</t>
  </si>
  <si>
    <t>1180х500х580</t>
  </si>
  <si>
    <t>ФБС 12.6-6т</t>
  </si>
  <si>
    <t>1180х600х580</t>
  </si>
  <si>
    <t>ФБС 9.3-6 т</t>
  </si>
  <si>
    <t>880х300х580</t>
  </si>
  <si>
    <t>ФБС 9.4-6 т</t>
  </si>
  <si>
    <t>880х400х580</t>
  </si>
  <si>
    <t>ФБС 9.5-6 т</t>
  </si>
  <si>
    <t>880х500х580</t>
  </si>
  <si>
    <t>ФБС 9.6-6 т</t>
  </si>
  <si>
    <t>880х600х580</t>
  </si>
  <si>
    <t>ФБС 12.4-3 т</t>
  </si>
  <si>
    <t>1180х400х280</t>
  </si>
  <si>
    <t>ФБС 12.5-3 т</t>
  </si>
  <si>
    <t>1180х500х280</t>
  </si>
  <si>
    <t>ФБС 12.6-3 т</t>
  </si>
  <si>
    <t>1180х600х280</t>
  </si>
  <si>
    <t>ФБС 24.2-6 т</t>
  </si>
  <si>
    <t>2380х200х580</t>
  </si>
  <si>
    <t>Объём, м3</t>
  </si>
  <si>
    <t>Отпускная цена за 1 шт. , руб. в т.ч. НДС</t>
  </si>
  <si>
    <t>Вес, тн.</t>
  </si>
  <si>
    <t xml:space="preserve"> Перемычки брусковые по сер. 1.038.1-1 вып. 1</t>
  </si>
  <si>
    <t>1030х120х140</t>
  </si>
  <si>
    <t>2ПБ 10-1п</t>
  </si>
  <si>
    <t>1290х120х140</t>
  </si>
  <si>
    <t>2ПБ 13-1 п</t>
  </si>
  <si>
    <t>1550х120х140</t>
  </si>
  <si>
    <t>2ПБ 16-2 п</t>
  </si>
  <si>
    <t>1680х120х140</t>
  </si>
  <si>
    <t>2ПБ 17-2 п</t>
  </si>
  <si>
    <t>1940х120х140</t>
  </si>
  <si>
    <t>2ПБ 19-3 п</t>
  </si>
  <si>
    <t>2200х120х140</t>
  </si>
  <si>
    <t>2ПБ 22-3 п</t>
  </si>
  <si>
    <t>2460х120х140</t>
  </si>
  <si>
    <t>2ПБ 25-3 п</t>
  </si>
  <si>
    <t>2590х120х140</t>
  </si>
  <si>
    <t>2ПБ 26-4 п</t>
  </si>
  <si>
    <t>2850х120х140</t>
  </si>
  <si>
    <t>2ПБ 29-4 п</t>
  </si>
  <si>
    <t>2980х120х140</t>
  </si>
  <si>
    <t>2ПБ 30-4-п</t>
  </si>
  <si>
    <t>1290х120х220</t>
  </si>
  <si>
    <t>3ПБ 13-37 п</t>
  </si>
  <si>
    <t>1550х120х220</t>
  </si>
  <si>
    <t>3ПБ 16-37 п</t>
  </si>
  <si>
    <t>1810х120х220</t>
  </si>
  <si>
    <t>3ПБ 18-37 п</t>
  </si>
  <si>
    <t>3ПБ 18-8-п</t>
  </si>
  <si>
    <t>2070х120х220</t>
  </si>
  <si>
    <t>3ПБ 21-8 п</t>
  </si>
  <si>
    <t>2460х120х220</t>
  </si>
  <si>
    <t>3ПБ 25-8 п</t>
  </si>
  <si>
    <t>2720х120х220</t>
  </si>
  <si>
    <t>3ПБ 27-8 п</t>
  </si>
  <si>
    <t>2980х120х220</t>
  </si>
  <si>
    <t>3ПБ 30-8 п</t>
  </si>
  <si>
    <t>3370х120х220</t>
  </si>
  <si>
    <t>3ПБ 34-4 п</t>
  </si>
  <si>
    <t>3630х120х220</t>
  </si>
  <si>
    <t>3ПБ 36-4 п</t>
  </si>
  <si>
    <t>3890х120х220</t>
  </si>
  <si>
    <t>3ПБ 39-8-п</t>
  </si>
  <si>
    <t>1810х250х220</t>
  </si>
  <si>
    <t>5ПБ 18-27-п</t>
  </si>
  <si>
    <t>2070х250х220</t>
  </si>
  <si>
    <t>5ПБ 21-27-п</t>
  </si>
  <si>
    <t>2460х250х220</t>
  </si>
  <si>
    <t>5ПБ 25-27-п</t>
  </si>
  <si>
    <t>5ПБ 25-37-п</t>
  </si>
  <si>
    <t>2720х250х220</t>
  </si>
  <si>
    <t>2980х250х220</t>
  </si>
  <si>
    <t>3370х250х220</t>
  </si>
  <si>
    <t>5ПБ 34-20 п</t>
  </si>
  <si>
    <t>3630х250х220</t>
  </si>
  <si>
    <t>5ПБ 36-20 п</t>
  </si>
  <si>
    <t>8ПБ 10-1-п</t>
  </si>
  <si>
    <t>1030х120х90</t>
  </si>
  <si>
    <t>8ПБ 13-1-п</t>
  </si>
  <si>
    <t>1290х120х90</t>
  </si>
  <si>
    <t>8ПБ 16-1-п</t>
  </si>
  <si>
    <t>1550х120х90</t>
  </si>
  <si>
    <t>8ПБ 17-2-п</t>
  </si>
  <si>
    <t>1680х120х90</t>
  </si>
  <si>
    <t>8ПБ 19-3-п</t>
  </si>
  <si>
    <t>1940х120х90</t>
  </si>
  <si>
    <t>9ПБ 13-37-п</t>
  </si>
  <si>
    <t>1290х120х190</t>
  </si>
  <si>
    <t>9ПБ 16-37-п</t>
  </si>
  <si>
    <t>1550х120х190</t>
  </si>
  <si>
    <t>9ПБ 18-37-п</t>
  </si>
  <si>
    <t>1810х120х190</t>
  </si>
  <si>
    <t>9ПБ 22-3-п</t>
  </si>
  <si>
    <t>220х120х190</t>
  </si>
  <si>
    <t>9ПБ 21-8-п</t>
  </si>
  <si>
    <t>2070х120х190</t>
  </si>
  <si>
    <t>9ПБ 25-8-п</t>
  </si>
  <si>
    <t>2460х120х190</t>
  </si>
  <si>
    <t>9ПБ 27-8-п</t>
  </si>
  <si>
    <t>2720х120х190</t>
  </si>
  <si>
    <t>10ПБ 21-27-п</t>
  </si>
  <si>
    <t>2070х250х190</t>
  </si>
  <si>
    <t>10ПБ 25-37-п</t>
  </si>
  <si>
    <t>2460х250х190</t>
  </si>
  <si>
    <t>10ПБ 27-37-п</t>
  </si>
  <si>
    <t>2720х250х190</t>
  </si>
  <si>
    <t xml:space="preserve">Доставка автобетоносмесителями, самосвалами, услуги автобетононасосов. </t>
  </si>
  <si>
    <t>Бетон на известняке</t>
  </si>
  <si>
    <t>Бетон М-100 (В 7,5)</t>
  </si>
  <si>
    <t>Бетон М-150 (В 12,5)</t>
  </si>
  <si>
    <t>Бетон М-200 (В 15)</t>
  </si>
  <si>
    <t>Бетон М-250 (В 20)</t>
  </si>
  <si>
    <t>Бетон М-300 (В 22,5)</t>
  </si>
  <si>
    <t>Бетон на гравии</t>
  </si>
  <si>
    <t>Бетон М-350 (В 25)</t>
  </si>
  <si>
    <t>Бетон М-400 (В 30)</t>
  </si>
  <si>
    <t>Бетон на граните</t>
  </si>
  <si>
    <t>Бетон М-450 (В 35)</t>
  </si>
  <si>
    <t>Раствор цементный</t>
  </si>
  <si>
    <t>Раствор М- 50</t>
  </si>
  <si>
    <t>Раствор М-75</t>
  </si>
  <si>
    <t xml:space="preserve">Раствор М-100 </t>
  </si>
  <si>
    <t xml:space="preserve">Раствор М-150 </t>
  </si>
  <si>
    <t xml:space="preserve">Раствор М-200 </t>
  </si>
  <si>
    <t xml:space="preserve">Наименование </t>
  </si>
  <si>
    <t>Отпускная цена за 1 м3. , руб. в т.ч. НДС</t>
  </si>
  <si>
    <t>Бетон, раствор товарный</t>
  </si>
  <si>
    <t xml:space="preserve"> ФБС усеченный (БОКГ-24.4.6)</t>
  </si>
  <si>
    <t xml:space="preserve"> Прогоны по сер. 1.225-2 в.11</t>
  </si>
  <si>
    <t>ПРГ 28.1.3-4 т</t>
  </si>
  <si>
    <t>2780х120х300</t>
  </si>
  <si>
    <t>ПРГ 32.1.4-4 т</t>
  </si>
  <si>
    <t>3180х120х400</t>
  </si>
  <si>
    <t>ПРГ 36.1.4-4 т</t>
  </si>
  <si>
    <t>3580х120х400</t>
  </si>
  <si>
    <t>ПРГ 48.2.5-4 т</t>
  </si>
  <si>
    <t>4780х200х500</t>
  </si>
  <si>
    <t>ПРГ 54.2.5-4 т</t>
  </si>
  <si>
    <t>5380х200х500</t>
  </si>
  <si>
    <t>ПРГ 56.2.5-4 т</t>
  </si>
  <si>
    <t>5580х200х500</t>
  </si>
  <si>
    <t>ПРГ 58.2.5-4 т</t>
  </si>
  <si>
    <t>5780х200х500</t>
  </si>
  <si>
    <t>ПРГ 60.2.5-4 т</t>
  </si>
  <si>
    <t>5980х200х500</t>
  </si>
  <si>
    <t xml:space="preserve"> Плиты перкр. лотков.элемент. по сер. 3.006-2 в.II-2.II-4</t>
  </si>
  <si>
    <t>П 11д-8</t>
  </si>
  <si>
    <t>1480х740х100</t>
  </si>
  <si>
    <t>П 8д-8</t>
  </si>
  <si>
    <t>1160х740х100</t>
  </si>
  <si>
    <t>П 15д-8</t>
  </si>
  <si>
    <t>1840х740х120</t>
  </si>
  <si>
    <t>П 5-8</t>
  </si>
  <si>
    <t>2990х780х70</t>
  </si>
  <si>
    <t>П 5д-8</t>
  </si>
  <si>
    <t>740х780х70</t>
  </si>
  <si>
    <t>П 18д-8</t>
  </si>
  <si>
    <t>2160х740х150</t>
  </si>
  <si>
    <t xml:space="preserve"> Опорные плиты по серии 1.225-2 в.11</t>
  </si>
  <si>
    <t>ОП 4-2-т</t>
  </si>
  <si>
    <t>380х250х140</t>
  </si>
  <si>
    <t>ОП 4-4-т</t>
  </si>
  <si>
    <t>380х380х140</t>
  </si>
  <si>
    <t>ОП 5.2-т</t>
  </si>
  <si>
    <t>510х380х140</t>
  </si>
  <si>
    <t>ОП 5.4-т</t>
  </si>
  <si>
    <t>ОП 6.2-т</t>
  </si>
  <si>
    <t>640х380х220</t>
  </si>
  <si>
    <t>ОП 6.4-т</t>
  </si>
  <si>
    <t xml:space="preserve"> Бордюрный камень по ГОСТ 6665-91</t>
  </si>
  <si>
    <t>БР 100.30.15</t>
  </si>
  <si>
    <t>1000х300х150</t>
  </si>
  <si>
    <t xml:space="preserve"> Плиты забора сер. 3.017-1 вып. 1</t>
  </si>
  <si>
    <t>П-6В</t>
  </si>
  <si>
    <t>3980х2500х160</t>
  </si>
  <si>
    <t xml:space="preserve"> Стаканы для плит забора сер. 3.017-1 вып. 1</t>
  </si>
  <si>
    <t>Ф-6</t>
  </si>
  <si>
    <t>900х900х500</t>
  </si>
  <si>
    <t xml:space="preserve"> Лестничные марши  сер.  1.151.1-6 в.1</t>
  </si>
  <si>
    <t>1 ЛМ 27.11-14-4</t>
  </si>
  <si>
    <t>1 ЛМ 27.12-14-4</t>
  </si>
  <si>
    <t>2720х1200х1400</t>
  </si>
  <si>
    <t>1 ЛМ 30.11-15-4</t>
  </si>
  <si>
    <t>1 ЛМ 30.12-15-4</t>
  </si>
  <si>
    <t>3030х1200х1500</t>
  </si>
  <si>
    <t>БОКГ-24.4.6 (В-15, w-6, F-100) ПАО МОСТОТРЕСТ</t>
  </si>
  <si>
    <r>
      <rPr>
        <b/>
        <sz val="10"/>
        <rFont val="Calibri"/>
        <family val="2"/>
        <charset val="204"/>
        <scheme val="minor"/>
      </rPr>
      <t>С 6-35</t>
    </r>
  </si>
  <si>
    <r>
      <rPr>
        <b/>
        <sz val="10"/>
        <rFont val="Calibri"/>
        <family val="2"/>
        <charset val="204"/>
        <scheme val="minor"/>
      </rPr>
      <t>С 7-35</t>
    </r>
  </si>
  <si>
    <r>
      <rPr>
        <b/>
        <sz val="10"/>
        <rFont val="Calibri"/>
        <family val="2"/>
        <charset val="204"/>
        <scheme val="minor"/>
      </rPr>
      <t>С 8-35</t>
    </r>
  </si>
  <si>
    <r>
      <rPr>
        <b/>
        <sz val="10"/>
        <rFont val="Calibri"/>
        <family val="2"/>
        <charset val="204"/>
        <scheme val="minor"/>
      </rPr>
      <t>С 9-35</t>
    </r>
  </si>
  <si>
    <r>
      <rPr>
        <b/>
        <sz val="10"/>
        <rFont val="Calibri"/>
        <family val="2"/>
        <charset val="204"/>
        <scheme val="minor"/>
      </rPr>
      <t>С 10-35</t>
    </r>
  </si>
  <si>
    <r>
      <rPr>
        <b/>
        <sz val="10"/>
        <rFont val="Calibri"/>
        <family val="2"/>
        <charset val="204"/>
        <scheme val="minor"/>
      </rPr>
      <t>С 11-35</t>
    </r>
  </si>
  <si>
    <r>
      <rPr>
        <b/>
        <sz val="10"/>
        <rFont val="Calibri"/>
        <family val="2"/>
        <charset val="204"/>
        <scheme val="minor"/>
      </rPr>
      <t>С 12-35</t>
    </r>
  </si>
  <si>
    <r>
      <rPr>
        <b/>
        <sz val="10"/>
        <rFont val="Calibri"/>
        <family val="2"/>
        <charset val="204"/>
        <scheme val="minor"/>
      </rPr>
      <t>С 13-35</t>
    </r>
  </si>
  <si>
    <r>
      <rPr>
        <b/>
        <sz val="10"/>
        <rFont val="Calibri"/>
        <family val="2"/>
        <charset val="204"/>
        <scheme val="minor"/>
      </rPr>
      <t>С 14-35</t>
    </r>
  </si>
  <si>
    <r>
      <rPr>
        <b/>
        <sz val="10"/>
        <rFont val="Calibri"/>
        <family val="2"/>
        <charset val="204"/>
        <scheme val="minor"/>
      </rPr>
      <t>С 15-35</t>
    </r>
  </si>
  <si>
    <r>
      <rPr>
        <b/>
        <sz val="10"/>
        <rFont val="Calibri"/>
        <family val="2"/>
        <charset val="204"/>
        <scheme val="minor"/>
      </rPr>
      <t>С 16-35</t>
    </r>
  </si>
  <si>
    <r>
      <rPr>
        <b/>
        <sz val="10"/>
        <rFont val="Calibri"/>
        <family val="2"/>
        <charset val="204"/>
        <scheme val="minor"/>
      </rPr>
      <t>С13-40</t>
    </r>
  </si>
  <si>
    <r>
      <rPr>
        <b/>
        <sz val="10"/>
        <rFont val="Calibri"/>
        <family val="2"/>
        <charset val="204"/>
        <scheme val="minor"/>
      </rPr>
      <t>С14-40</t>
    </r>
  </si>
  <si>
    <r>
      <rPr>
        <b/>
        <sz val="10"/>
        <rFont val="Calibri"/>
        <family val="2"/>
        <charset val="204"/>
        <scheme val="minor"/>
      </rPr>
      <t>С15-40</t>
    </r>
  </si>
  <si>
    <r>
      <rPr>
        <b/>
        <sz val="10"/>
        <rFont val="Calibri"/>
        <family val="2"/>
        <charset val="204"/>
        <scheme val="minor"/>
      </rPr>
      <t>С16-40</t>
    </r>
  </si>
  <si>
    <r>
      <rPr>
        <b/>
        <sz val="10"/>
        <rFont val="Calibri"/>
        <family val="2"/>
        <charset val="204"/>
        <scheme val="minor"/>
      </rPr>
      <t>С17-40</t>
    </r>
  </si>
  <si>
    <r>
      <rPr>
        <b/>
        <sz val="10"/>
        <rFont val="Calibri"/>
        <family val="2"/>
        <charset val="204"/>
        <scheme val="minor"/>
      </rPr>
      <t>С18-40</t>
    </r>
  </si>
  <si>
    <t>5ПБ 30-37 п</t>
  </si>
  <si>
    <t>5ПБ 27-37-п</t>
  </si>
  <si>
    <t>По запросу</t>
  </si>
  <si>
    <t>до 8м3</t>
  </si>
  <si>
    <t>до 20тн.</t>
  </si>
  <si>
    <t>до 15м</t>
  </si>
  <si>
    <t>Ригель каркасный</t>
  </si>
  <si>
    <t>до 12м.</t>
  </si>
  <si>
    <t>до 20 тн.</t>
  </si>
  <si>
    <t>Балка каркасная</t>
  </si>
  <si>
    <t>до 4м3</t>
  </si>
  <si>
    <t>до 10 тн.</t>
  </si>
  <si>
    <t xml:space="preserve">Диафрагма жесткости </t>
  </si>
  <si>
    <t>Колонна безконсольная</t>
  </si>
  <si>
    <t>Колонна консольная</t>
  </si>
  <si>
    <t>до 5 тн.</t>
  </si>
  <si>
    <t>до 2м3</t>
  </si>
  <si>
    <t>Лоток коллекторный</t>
  </si>
  <si>
    <t>Плоский элемент</t>
  </si>
  <si>
    <t>Панель цокольная</t>
  </si>
  <si>
    <t>до 6м.</t>
  </si>
  <si>
    <t>Ригель преднапряженный</t>
  </si>
  <si>
    <t>Балконная плита</t>
  </si>
  <si>
    <t>Элемент шахты лифтовой</t>
  </si>
  <si>
    <t>Фундамент стаканного типа</t>
  </si>
  <si>
    <t>Железобетонные изделия индивидуального изготовления (по серии, чертежам заказчика)</t>
  </si>
  <si>
    <t>2720х1050х1400</t>
  </si>
  <si>
    <t>3030х1050х1500</t>
  </si>
  <si>
    <t>по запросу</t>
  </si>
  <si>
    <r>
      <t>C 50.30-ВCв.</t>
    </r>
    <r>
      <rPr>
        <b/>
        <sz val="10"/>
        <rFont val="Calibri"/>
        <family val="2"/>
        <charset val="204"/>
        <scheme val="minor"/>
      </rPr>
      <t>1</t>
    </r>
  </si>
  <si>
    <r>
      <t>C 60.35-ВСв.</t>
    </r>
    <r>
      <rPr>
        <b/>
        <sz val="10"/>
        <rFont val="Calibri"/>
        <family val="2"/>
        <charset val="204"/>
        <scheme val="minor"/>
      </rPr>
      <t>2</t>
    </r>
  </si>
  <si>
    <r>
      <t>C 60.40-ВСв.</t>
    </r>
    <r>
      <rPr>
        <b/>
        <sz val="10"/>
        <rFont val="Calibri"/>
        <family val="2"/>
        <charset val="204"/>
        <scheme val="minor"/>
      </rPr>
      <t>2</t>
    </r>
  </si>
  <si>
    <t>Отпускная цена за 1 м3. , руб. с ПМД, в т.ч. НДС</t>
  </si>
  <si>
    <t>1030х120х65</t>
  </si>
  <si>
    <t>1ПБ 13-1-п</t>
  </si>
  <si>
    <t>Действителен с 15.04.2024г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</si>
</sst>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0"/>
    <numFmt numFmtId="165" formatCode="0.000"/>
    <numFmt numFmtId="166" formatCode="_-* #,##0\ _₽_-;\-* #,##0\ _₽_-;_-* &quot;-&quot;??\ _₽_-;_-@_-"/>
  </numFmts>
  <fonts count="36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 Narrow"/>
      <family val="2"/>
      <charset val="204"/>
    </font>
    <font>
      <sz val="8"/>
      <name val="Arial Narrow"/>
      <family val="2"/>
      <charset val="204"/>
    </font>
    <font>
      <b/>
      <sz val="10"/>
      <color indexed="10"/>
      <name val="Arial Narrow"/>
      <family val="2"/>
      <charset val="204"/>
    </font>
    <font>
      <sz val="9"/>
      <name val="Arial Narrow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name val="Arial Narrow"/>
      <family val="2"/>
      <charset val="204"/>
    </font>
    <font>
      <b/>
      <sz val="8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rgb="FFFF0000"/>
      <name val="Arial Narrow"/>
      <family val="2"/>
      <charset val="204"/>
    </font>
    <font>
      <sz val="9"/>
      <name val="Calibri"/>
      <family val="2"/>
      <charset val="204"/>
      <scheme val="minor"/>
    </font>
    <font>
      <u/>
      <sz val="10"/>
      <color indexed="12"/>
      <name val="Arial Cyr"/>
      <family val="2"/>
      <charset val="204"/>
    </font>
    <font>
      <sz val="8"/>
      <name val="Calibri"/>
      <family val="2"/>
      <charset val="204"/>
      <scheme val="minor"/>
    </font>
    <font>
      <u/>
      <sz val="8"/>
      <color indexed="12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b/>
      <sz val="9"/>
      <color indexed="8"/>
      <name val="Calibri"/>
      <family val="2"/>
      <charset val="204"/>
      <scheme val="minor"/>
    </font>
    <font>
      <b/>
      <i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1"/>
        <bgColor indexed="60"/>
      </patternFill>
    </fill>
    <fill>
      <patternFill patternType="solid">
        <fgColor indexed="44"/>
        <bgColor indexed="60"/>
      </patternFill>
    </fill>
    <fill>
      <patternFill patternType="solid">
        <fgColor indexed="11"/>
        <bgColor indexed="60"/>
      </patternFill>
    </fill>
    <fill>
      <patternFill patternType="solid">
        <fgColor theme="2" tint="-9.9978637043366805E-2"/>
        <bgColor indexed="60"/>
      </patternFill>
    </fill>
    <fill>
      <patternFill patternType="solid">
        <fgColor indexed="10"/>
        <bgColor indexed="60"/>
      </patternFill>
    </fill>
    <fill>
      <patternFill patternType="solid">
        <fgColor rgb="FF92D050"/>
        <bgColor indexed="60"/>
      </patternFill>
    </fill>
    <fill>
      <patternFill patternType="solid">
        <fgColor theme="2" tint="-9.9978637043366805E-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3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" fillId="0" borderId="0"/>
    <xf numFmtId="0" fontId="18" fillId="0" borderId="0" applyNumberFormat="0" applyFill="0" applyBorder="0" applyAlignment="0" applyProtection="0"/>
    <xf numFmtId="0" fontId="11" fillId="0" borderId="0"/>
    <xf numFmtId="43" fontId="34" fillId="0" borderId="0" applyFont="0" applyFill="0" applyBorder="0" applyAlignment="0" applyProtection="0"/>
  </cellStyleXfs>
  <cellXfs count="1127">
    <xf numFmtId="0" fontId="0" fillId="0" borderId="0" xfId="0"/>
    <xf numFmtId="0" fontId="2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1" fontId="4" fillId="4" borderId="2" xfId="1" applyNumberFormat="1" applyFont="1" applyFill="1" applyBorder="1" applyAlignment="1">
      <alignment vertical="center"/>
    </xf>
    <xf numFmtId="0" fontId="5" fillId="4" borderId="4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vertical="center"/>
    </xf>
    <xf numFmtId="0" fontId="2" fillId="5" borderId="8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1" fontId="10" fillId="8" borderId="9" xfId="1" applyNumberFormat="1" applyFont="1" applyFill="1" applyBorder="1" applyAlignment="1">
      <alignment horizontal="center" vertical="center" wrapText="1"/>
    </xf>
    <xf numFmtId="1" fontId="10" fillId="9" borderId="9" xfId="1" applyNumberFormat="1" applyFont="1" applyFill="1" applyBorder="1" applyAlignment="1">
      <alignment horizontal="center" vertical="center" wrapText="1"/>
    </xf>
    <xf numFmtId="1" fontId="10" fillId="10" borderId="9" xfId="1" applyNumberFormat="1" applyFont="1" applyFill="1" applyBorder="1" applyAlignment="1">
      <alignment horizontal="center" vertical="center" wrapText="1"/>
    </xf>
    <xf numFmtId="1" fontId="10" fillId="11" borderId="9" xfId="1" applyNumberFormat="1" applyFont="1" applyFill="1" applyBorder="1" applyAlignment="1">
      <alignment horizontal="center" vertical="center" wrapText="1"/>
    </xf>
    <xf numFmtId="1" fontId="10" fillId="12" borderId="9" xfId="1" applyNumberFormat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vertical="center"/>
    </xf>
    <xf numFmtId="0" fontId="9" fillId="2" borderId="8" xfId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/>
    </xf>
    <xf numFmtId="0" fontId="2" fillId="2" borderId="68" xfId="1" applyFont="1" applyFill="1" applyBorder="1" applyAlignment="1">
      <alignment vertical="center"/>
    </xf>
    <xf numFmtId="0" fontId="2" fillId="3" borderId="68" xfId="1" applyFont="1" applyFill="1" applyBorder="1" applyAlignment="1">
      <alignment vertical="center"/>
    </xf>
    <xf numFmtId="0" fontId="2" fillId="4" borderId="69" xfId="1" applyFont="1" applyFill="1" applyBorder="1" applyAlignment="1">
      <alignment horizontal="center" vertical="center"/>
    </xf>
    <xf numFmtId="0" fontId="3" fillId="5" borderId="69" xfId="1" applyFont="1" applyFill="1" applyBorder="1" applyAlignment="1">
      <alignment vertical="center"/>
    </xf>
    <xf numFmtId="0" fontId="3" fillId="2" borderId="69" xfId="1" applyFont="1" applyFill="1" applyBorder="1" applyAlignment="1">
      <alignment vertical="center"/>
    </xf>
    <xf numFmtId="164" fontId="3" fillId="3" borderId="69" xfId="1" applyNumberFormat="1" applyFont="1" applyFill="1" applyBorder="1" applyAlignment="1">
      <alignment vertical="center"/>
    </xf>
    <xf numFmtId="1" fontId="4" fillId="4" borderId="69" xfId="1" applyNumberFormat="1" applyFont="1" applyFill="1" applyBorder="1" applyAlignment="1">
      <alignment vertical="center"/>
    </xf>
    <xf numFmtId="0" fontId="2" fillId="2" borderId="69" xfId="1" applyFont="1" applyFill="1" applyBorder="1" applyAlignment="1">
      <alignment vertical="center"/>
    </xf>
    <xf numFmtId="0" fontId="2" fillId="5" borderId="69" xfId="1" applyFont="1" applyFill="1" applyBorder="1" applyAlignment="1">
      <alignment vertical="center"/>
    </xf>
    <xf numFmtId="0" fontId="2" fillId="3" borderId="69" xfId="1" applyFont="1" applyFill="1" applyBorder="1" applyAlignment="1">
      <alignment vertical="center"/>
    </xf>
    <xf numFmtId="0" fontId="2" fillId="4" borderId="70" xfId="1" applyFont="1" applyFill="1" applyBorder="1" applyAlignment="1">
      <alignment vertical="center"/>
    </xf>
    <xf numFmtId="0" fontId="2" fillId="3" borderId="70" xfId="1" applyFont="1" applyFill="1" applyBorder="1" applyAlignment="1">
      <alignment vertical="center"/>
    </xf>
    <xf numFmtId="0" fontId="2" fillId="3" borderId="4" xfId="1" applyFont="1" applyFill="1" applyBorder="1" applyAlignment="1">
      <alignment vertical="center"/>
    </xf>
    <xf numFmtId="0" fontId="9" fillId="4" borderId="4" xfId="1" applyFont="1" applyFill="1" applyBorder="1" applyAlignment="1">
      <alignment horizontal="center" vertical="center"/>
    </xf>
    <xf numFmtId="0" fontId="9" fillId="5" borderId="4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vertical="center"/>
    </xf>
    <xf numFmtId="0" fontId="9" fillId="3" borderId="4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vertical="center"/>
    </xf>
    <xf numFmtId="1" fontId="3" fillId="3" borderId="69" xfId="1" applyNumberFormat="1" applyFont="1" applyFill="1" applyBorder="1" applyAlignment="1">
      <alignment vertical="center"/>
    </xf>
    <xf numFmtId="1" fontId="2" fillId="2" borderId="69" xfId="1" applyNumberFormat="1" applyFont="1" applyFill="1" applyBorder="1" applyAlignment="1">
      <alignment vertical="center"/>
    </xf>
    <xf numFmtId="1" fontId="2" fillId="5" borderId="69" xfId="1" applyNumberFormat="1" applyFont="1" applyFill="1" applyBorder="1" applyAlignment="1">
      <alignment vertical="center"/>
    </xf>
    <xf numFmtId="1" fontId="2" fillId="3" borderId="69" xfId="1" applyNumberFormat="1" applyFont="1" applyFill="1" applyBorder="1" applyAlignment="1">
      <alignment vertical="center"/>
    </xf>
    <xf numFmtId="1" fontId="2" fillId="4" borderId="70" xfId="1" applyNumberFormat="1" applyFont="1" applyFill="1" applyBorder="1" applyAlignment="1">
      <alignment vertical="center"/>
    </xf>
    <xf numFmtId="1" fontId="3" fillId="3" borderId="2" xfId="1" applyNumberFormat="1" applyFont="1" applyFill="1" applyBorder="1" applyAlignment="1">
      <alignment vertical="center"/>
    </xf>
    <xf numFmtId="1" fontId="2" fillId="2" borderId="2" xfId="1" applyNumberFormat="1" applyFont="1" applyFill="1" applyBorder="1" applyAlignment="1">
      <alignment vertical="center"/>
    </xf>
    <xf numFmtId="1" fontId="2" fillId="5" borderId="2" xfId="1" applyNumberFormat="1" applyFont="1" applyFill="1" applyBorder="1" applyAlignment="1">
      <alignment vertical="center"/>
    </xf>
    <xf numFmtId="1" fontId="2" fillId="3" borderId="2" xfId="1" applyNumberFormat="1" applyFont="1" applyFill="1" applyBorder="1" applyAlignment="1">
      <alignment vertical="center"/>
    </xf>
    <xf numFmtId="1" fontId="2" fillId="4" borderId="3" xfId="1" applyNumberFormat="1" applyFont="1" applyFill="1" applyBorder="1" applyAlignment="1">
      <alignment vertical="center"/>
    </xf>
    <xf numFmtId="0" fontId="9" fillId="2" borderId="68" xfId="1" applyFont="1" applyFill="1" applyBorder="1" applyAlignment="1">
      <alignment horizontal="center" vertical="center"/>
    </xf>
    <xf numFmtId="0" fontId="5" fillId="2" borderId="7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5" xfId="1" applyFont="1" applyFill="1" applyBorder="1" applyAlignment="1">
      <alignment vertical="center"/>
    </xf>
    <xf numFmtId="0" fontId="2" fillId="3" borderId="5" xfId="1" applyFont="1" applyFill="1" applyBorder="1" applyAlignment="1">
      <alignment vertical="center"/>
    </xf>
    <xf numFmtId="0" fontId="2" fillId="4" borderId="6" xfId="1" applyFont="1" applyFill="1" applyBorder="1" applyAlignment="1">
      <alignment horizontal="center" vertical="center"/>
    </xf>
    <xf numFmtId="0" fontId="3" fillId="5" borderId="6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1" fontId="3" fillId="3" borderId="6" xfId="1" applyNumberFormat="1" applyFont="1" applyFill="1" applyBorder="1" applyAlignment="1">
      <alignment vertical="center"/>
    </xf>
    <xf numFmtId="1" fontId="4" fillId="4" borderId="6" xfId="1" applyNumberFormat="1" applyFont="1" applyFill="1" applyBorder="1" applyAlignment="1">
      <alignment vertical="center"/>
    </xf>
    <xf numFmtId="1" fontId="2" fillId="2" borderId="6" xfId="1" applyNumberFormat="1" applyFont="1" applyFill="1" applyBorder="1" applyAlignment="1">
      <alignment vertical="center"/>
    </xf>
    <xf numFmtId="1" fontId="2" fillId="5" borderId="6" xfId="1" applyNumberFormat="1" applyFont="1" applyFill="1" applyBorder="1" applyAlignment="1">
      <alignment vertical="center"/>
    </xf>
    <xf numFmtId="1" fontId="2" fillId="3" borderId="6" xfId="1" applyNumberFormat="1" applyFont="1" applyFill="1" applyBorder="1" applyAlignment="1">
      <alignment vertical="center"/>
    </xf>
    <xf numFmtId="1" fontId="2" fillId="4" borderId="7" xfId="1" applyNumberFormat="1" applyFont="1" applyFill="1" applyBorder="1" applyAlignment="1">
      <alignment vertical="center"/>
    </xf>
    <xf numFmtId="1" fontId="10" fillId="8" borderId="113" xfId="1" applyNumberFormat="1" applyFont="1" applyFill="1" applyBorder="1" applyAlignment="1">
      <alignment horizontal="center" vertical="center" wrapText="1"/>
    </xf>
    <xf numFmtId="1" fontId="10" fillId="9" borderId="113" xfId="1" applyNumberFormat="1" applyFont="1" applyFill="1" applyBorder="1" applyAlignment="1">
      <alignment horizontal="center" vertical="center" wrapText="1"/>
    </xf>
    <xf numFmtId="1" fontId="10" fillId="10" borderId="113" xfId="1" applyNumberFormat="1" applyFont="1" applyFill="1" applyBorder="1" applyAlignment="1">
      <alignment horizontal="center" vertical="center" wrapText="1"/>
    </xf>
    <xf numFmtId="1" fontId="10" fillId="11" borderId="113" xfId="1" applyNumberFormat="1" applyFont="1" applyFill="1" applyBorder="1" applyAlignment="1">
      <alignment horizontal="center" vertical="center" wrapText="1"/>
    </xf>
    <xf numFmtId="1" fontId="10" fillId="12" borderId="113" xfId="1" applyNumberFormat="1" applyFont="1" applyFill="1" applyBorder="1" applyAlignment="1">
      <alignment horizontal="center" vertical="center" wrapText="1"/>
    </xf>
    <xf numFmtId="1" fontId="16" fillId="16" borderId="2" xfId="1" applyNumberFormat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5" fillId="3" borderId="11" xfId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20" fillId="14" borderId="0" xfId="4" applyFont="1" applyFill="1" applyBorder="1" applyAlignment="1" applyProtection="1">
      <alignment horizontal="left" vertical="center"/>
    </xf>
    <xf numFmtId="0" fontId="5" fillId="2" borderId="11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8" fillId="14" borderId="69" xfId="1" applyFont="1" applyFill="1" applyBorder="1" applyAlignment="1">
      <alignment horizontal="left" vertical="center"/>
    </xf>
    <xf numFmtId="0" fontId="17" fillId="14" borderId="69" xfId="1" applyFont="1" applyFill="1" applyBorder="1" applyAlignment="1">
      <alignment horizontal="left" vertical="center"/>
    </xf>
    <xf numFmtId="0" fontId="18" fillId="14" borderId="0" xfId="4" applyFill="1" applyBorder="1" applyAlignment="1" applyProtection="1">
      <alignment horizontal="left"/>
    </xf>
    <xf numFmtId="0" fontId="18" fillId="14" borderId="8" xfId="4" applyFill="1" applyBorder="1" applyAlignment="1" applyProtection="1">
      <alignment horizontal="left"/>
    </xf>
    <xf numFmtId="0" fontId="18" fillId="14" borderId="69" xfId="4" applyFill="1" applyBorder="1" applyAlignment="1" applyProtection="1">
      <alignment horizontal="left"/>
    </xf>
    <xf numFmtId="0" fontId="18" fillId="14" borderId="70" xfId="4" applyFill="1" applyBorder="1" applyAlignment="1" applyProtection="1">
      <alignment horizontal="left"/>
    </xf>
    <xf numFmtId="0" fontId="17" fillId="14" borderId="2" xfId="1" applyFont="1" applyFill="1" applyBorder="1" applyAlignment="1">
      <alignment vertical="center"/>
    </xf>
    <xf numFmtId="0" fontId="17" fillId="14" borderId="4" xfId="1" applyFont="1" applyFill="1" applyBorder="1" applyAlignment="1">
      <alignment vertical="center"/>
    </xf>
    <xf numFmtId="0" fontId="17" fillId="14" borderId="0" xfId="1" applyFont="1" applyFill="1" applyBorder="1" applyAlignment="1">
      <alignment vertical="center"/>
    </xf>
    <xf numFmtId="0" fontId="17" fillId="14" borderId="4" xfId="1" applyFont="1" applyFill="1" applyBorder="1" applyAlignment="1">
      <alignment vertical="top"/>
    </xf>
    <xf numFmtId="0" fontId="17" fillId="14" borderId="0" xfId="1" applyFont="1" applyFill="1" applyBorder="1" applyAlignment="1">
      <alignment vertical="top"/>
    </xf>
    <xf numFmtId="0" fontId="17" fillId="14" borderId="68" xfId="1" applyFont="1" applyFill="1" applyBorder="1" applyAlignment="1">
      <alignment vertical="top"/>
    </xf>
    <xf numFmtId="0" fontId="17" fillId="14" borderId="69" xfId="1" applyFont="1" applyFill="1" applyBorder="1" applyAlignment="1">
      <alignment vertical="top"/>
    </xf>
    <xf numFmtId="10" fontId="0" fillId="0" borderId="0" xfId="0" applyNumberFormat="1"/>
    <xf numFmtId="1" fontId="0" fillId="0" borderId="0" xfId="0" applyNumberFormat="1"/>
    <xf numFmtId="0" fontId="26" fillId="0" borderId="0" xfId="0" applyFont="1" applyFill="1" applyBorder="1" applyAlignment="1">
      <alignment horizontal="center"/>
    </xf>
    <xf numFmtId="0" fontId="25" fillId="0" borderId="0" xfId="0" applyFont="1" applyFill="1" applyBorder="1" applyAlignment="1"/>
    <xf numFmtId="0" fontId="5" fillId="0" borderId="0" xfId="1" applyFont="1" applyFill="1" applyBorder="1" applyAlignment="1">
      <alignment horizontal="center" vertical="center"/>
    </xf>
    <xf numFmtId="0" fontId="0" fillId="0" borderId="0" xfId="0" applyFill="1"/>
    <xf numFmtId="0" fontId="27" fillId="0" borderId="0" xfId="5" applyFont="1" applyFill="1" applyBorder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0" fontId="28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wrapText="1"/>
    </xf>
    <xf numFmtId="0" fontId="0" fillId="0" borderId="0" xfId="0" applyFont="1" applyFill="1" applyBorder="1"/>
    <xf numFmtId="1" fontId="6" fillId="0" borderId="0" xfId="1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38" fontId="3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7" fillId="2" borderId="4" xfId="1" applyFont="1" applyFill="1" applyBorder="1" applyAlignment="1">
      <alignment vertical="center"/>
    </xf>
    <xf numFmtId="0" fontId="7" fillId="3" borderId="5" xfId="1" applyFont="1" applyFill="1" applyBorder="1" applyAlignment="1">
      <alignment vertical="center"/>
    </xf>
    <xf numFmtId="0" fontId="7" fillId="4" borderId="6" xfId="1" applyFont="1" applyFill="1" applyBorder="1" applyAlignment="1">
      <alignment vertical="center"/>
    </xf>
    <xf numFmtId="0" fontId="19" fillId="5" borderId="6" xfId="1" applyFont="1" applyFill="1" applyBorder="1" applyAlignment="1">
      <alignment vertical="center"/>
    </xf>
    <xf numFmtId="0" fontId="19" fillId="2" borderId="6" xfId="1" applyFont="1" applyFill="1" applyBorder="1" applyAlignment="1">
      <alignment vertical="center"/>
    </xf>
    <xf numFmtId="0" fontId="17" fillId="5" borderId="7" xfId="1" applyFont="1" applyFill="1" applyBorder="1" applyAlignment="1">
      <alignment horizontal="center" vertical="center"/>
    </xf>
    <xf numFmtId="0" fontId="17" fillId="3" borderId="4" xfId="1" applyFont="1" applyFill="1" applyBorder="1" applyAlignment="1">
      <alignment horizontal="center" vertical="center"/>
    </xf>
    <xf numFmtId="0" fontId="17" fillId="5" borderId="8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8" fillId="2" borderId="68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17" fillId="3" borderId="8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  <xf numFmtId="0" fontId="17" fillId="5" borderId="4" xfId="1" applyFont="1" applyFill="1" applyBorder="1" applyAlignment="1">
      <alignment horizontal="center" vertical="center"/>
    </xf>
    <xf numFmtId="0" fontId="7" fillId="3" borderId="70" xfId="1" applyFont="1" applyFill="1" applyBorder="1" applyAlignment="1">
      <alignment vertical="center"/>
    </xf>
    <xf numFmtId="0" fontId="7" fillId="2" borderId="68" xfId="1" applyFont="1" applyFill="1" applyBorder="1" applyAlignment="1">
      <alignment vertical="center"/>
    </xf>
    <xf numFmtId="0" fontId="7" fillId="3" borderId="3" xfId="1" applyFont="1" applyFill="1" applyBorder="1" applyAlignment="1">
      <alignment vertical="center"/>
    </xf>
    <xf numFmtId="0" fontId="7" fillId="2" borderId="1" xfId="1" applyFont="1" applyFill="1" applyBorder="1" applyAlignment="1">
      <alignment vertical="center"/>
    </xf>
    <xf numFmtId="0" fontId="8" fillId="3" borderId="8" xfId="1" applyFont="1" applyFill="1" applyBorder="1" applyAlignment="1">
      <alignment horizontal="center" vertical="center"/>
    </xf>
    <xf numFmtId="0" fontId="17" fillId="4" borderId="8" xfId="1" applyFont="1" applyFill="1" applyBorder="1" applyAlignment="1">
      <alignment horizontal="center" vertical="center"/>
    </xf>
    <xf numFmtId="0" fontId="17" fillId="4" borderId="4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vertical="center"/>
    </xf>
    <xf numFmtId="0" fontId="7" fillId="3" borderId="6" xfId="1" applyFont="1" applyFill="1" applyBorder="1" applyAlignment="1">
      <alignment vertical="center"/>
    </xf>
    <xf numFmtId="0" fontId="7" fillId="3" borderId="4" xfId="1" applyFont="1" applyFill="1" applyBorder="1" applyAlignment="1">
      <alignment vertical="center"/>
    </xf>
    <xf numFmtId="0" fontId="8" fillId="5" borderId="4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vertical="center"/>
    </xf>
    <xf numFmtId="0" fontId="8" fillId="5" borderId="8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7" fillId="2" borderId="8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1" fontId="16" fillId="16" borderId="6" xfId="1" applyNumberFormat="1" applyFont="1" applyFill="1" applyBorder="1" applyAlignment="1">
      <alignment vertical="center"/>
    </xf>
    <xf numFmtId="0" fontId="2" fillId="2" borderId="113" xfId="1" applyFont="1" applyFill="1" applyBorder="1" applyAlignment="1">
      <alignment vertical="center"/>
    </xf>
    <xf numFmtId="164" fontId="19" fillId="3" borderId="7" xfId="1" applyNumberFormat="1" applyFont="1" applyFill="1" applyBorder="1" applyAlignment="1">
      <alignment vertical="center"/>
    </xf>
    <xf numFmtId="0" fontId="7" fillId="5" borderId="8" xfId="1" applyFont="1" applyFill="1" applyBorder="1" applyAlignment="1">
      <alignment vertical="center"/>
    </xf>
    <xf numFmtId="1" fontId="24" fillId="0" borderId="0" xfId="0" applyNumberFormat="1" applyFont="1" applyAlignment="1">
      <alignment horizontal="center"/>
    </xf>
    <xf numFmtId="1" fontId="16" fillId="16" borderId="69" xfId="1" applyNumberFormat="1" applyFont="1" applyFill="1" applyBorder="1" applyAlignment="1">
      <alignment vertical="center"/>
    </xf>
    <xf numFmtId="38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38" fontId="24" fillId="0" borderId="0" xfId="0" applyNumberFormat="1" applyFont="1"/>
    <xf numFmtId="0" fontId="35" fillId="0" borderId="0" xfId="0" applyFont="1"/>
    <xf numFmtId="0" fontId="24" fillId="0" borderId="0" xfId="0" applyFont="1"/>
    <xf numFmtId="0" fontId="21" fillId="0" borderId="33" xfId="1" applyFont="1" applyFill="1" applyBorder="1" applyAlignment="1">
      <alignment horizontal="left" vertical="center"/>
    </xf>
    <xf numFmtId="0" fontId="3" fillId="0" borderId="33" xfId="1" applyFont="1" applyFill="1" applyBorder="1" applyAlignment="1">
      <alignment horizontal="center" vertical="center"/>
    </xf>
    <xf numFmtId="165" fontId="3" fillId="0" borderId="26" xfId="2" applyNumberFormat="1" applyFont="1" applyFill="1" applyBorder="1" applyAlignment="1">
      <alignment horizontal="center"/>
    </xf>
    <xf numFmtId="165" fontId="3" fillId="0" borderId="97" xfId="2" applyNumberFormat="1" applyFont="1" applyFill="1" applyBorder="1" applyAlignment="1">
      <alignment horizontal="center"/>
    </xf>
    <xf numFmtId="38" fontId="21" fillId="0" borderId="41" xfId="1" applyNumberFormat="1" applyFont="1" applyFill="1" applyBorder="1" applyAlignment="1">
      <alignment horizontal="center" vertical="center"/>
    </xf>
    <xf numFmtId="38" fontId="21" fillId="0" borderId="42" xfId="1" applyNumberFormat="1" applyFont="1" applyFill="1" applyBorder="1" applyAlignment="1">
      <alignment horizontal="center" vertical="center"/>
    </xf>
    <xf numFmtId="38" fontId="21" fillId="0" borderId="71" xfId="1" applyNumberFormat="1" applyFont="1" applyFill="1" applyBorder="1" applyAlignment="1">
      <alignment horizontal="center" vertical="center"/>
    </xf>
    <xf numFmtId="38" fontId="23" fillId="0" borderId="10" xfId="1" applyNumberFormat="1" applyFont="1" applyFill="1" applyBorder="1" applyAlignment="1">
      <alignment horizontal="center" vertical="center"/>
    </xf>
    <xf numFmtId="0" fontId="21" fillId="0" borderId="35" xfId="1" applyFont="1" applyFill="1" applyBorder="1" applyAlignment="1">
      <alignment horizontal="left" vertical="center"/>
    </xf>
    <xf numFmtId="0" fontId="3" fillId="0" borderId="35" xfId="1" applyFont="1" applyFill="1" applyBorder="1" applyAlignment="1">
      <alignment horizontal="center" vertical="center"/>
    </xf>
    <xf numFmtId="165" fontId="3" fillId="0" borderId="24" xfId="2" applyNumberFormat="1" applyFont="1" applyFill="1" applyBorder="1" applyAlignment="1">
      <alignment horizontal="center"/>
    </xf>
    <xf numFmtId="165" fontId="3" fillId="0" borderId="25" xfId="2" applyNumberFormat="1" applyFont="1" applyFill="1" applyBorder="1" applyAlignment="1">
      <alignment horizontal="center"/>
    </xf>
    <xf numFmtId="38" fontId="21" fillId="0" borderId="35" xfId="1" applyNumberFormat="1" applyFont="1" applyFill="1" applyBorder="1" applyAlignment="1">
      <alignment horizontal="center" vertical="center"/>
    </xf>
    <xf numFmtId="38" fontId="21" fillId="0" borderId="36" xfId="1" applyNumberFormat="1" applyFont="1" applyFill="1" applyBorder="1" applyAlignment="1">
      <alignment horizontal="center" vertical="center"/>
    </xf>
    <xf numFmtId="38" fontId="21" fillId="0" borderId="45" xfId="1" applyNumberFormat="1" applyFont="1" applyFill="1" applyBorder="1" applyAlignment="1">
      <alignment horizontal="center" vertical="center"/>
    </xf>
    <xf numFmtId="38" fontId="23" fillId="0" borderId="46" xfId="1" applyNumberFormat="1" applyFont="1" applyFill="1" applyBorder="1" applyAlignment="1">
      <alignment horizontal="center" vertical="center"/>
    </xf>
    <xf numFmtId="0" fontId="21" fillId="0" borderId="57" xfId="1" applyFont="1" applyFill="1" applyBorder="1" applyAlignment="1">
      <alignment horizontal="left" vertical="center"/>
    </xf>
    <xf numFmtId="0" fontId="3" fillId="0" borderId="37" xfId="1" applyFont="1" applyFill="1" applyBorder="1" applyAlignment="1">
      <alignment horizontal="center" vertical="center"/>
    </xf>
    <xf numFmtId="165" fontId="3" fillId="0" borderId="30" xfId="2" applyNumberFormat="1" applyFont="1" applyFill="1" applyBorder="1" applyAlignment="1">
      <alignment horizontal="center"/>
    </xf>
    <xf numFmtId="165" fontId="3" fillId="0" borderId="31" xfId="2" applyNumberFormat="1" applyFont="1" applyFill="1" applyBorder="1" applyAlignment="1">
      <alignment horizontal="center"/>
    </xf>
    <xf numFmtId="38" fontId="21" fillId="0" borderId="37" xfId="1" applyNumberFormat="1" applyFont="1" applyFill="1" applyBorder="1" applyAlignment="1">
      <alignment horizontal="center" vertical="center"/>
    </xf>
    <xf numFmtId="38" fontId="21" fillId="0" borderId="38" xfId="1" applyNumberFormat="1" applyFont="1" applyFill="1" applyBorder="1" applyAlignment="1">
      <alignment horizontal="center" vertical="center"/>
    </xf>
    <xf numFmtId="38" fontId="21" fillId="0" borderId="66" xfId="1" applyNumberFormat="1" applyFont="1" applyFill="1" applyBorder="1" applyAlignment="1">
      <alignment horizontal="center" vertical="center"/>
    </xf>
    <xf numFmtId="38" fontId="23" fillId="0" borderId="67" xfId="1" applyNumberFormat="1" applyFont="1" applyFill="1" applyBorder="1" applyAlignment="1">
      <alignment horizontal="center" vertical="center"/>
    </xf>
    <xf numFmtId="0" fontId="21" fillId="0" borderId="41" xfId="1" applyFont="1" applyFill="1" applyBorder="1" applyAlignment="1">
      <alignment horizontal="left" vertical="center"/>
    </xf>
    <xf numFmtId="0" fontId="3" fillId="0" borderId="41" xfId="1" applyFont="1" applyFill="1" applyBorder="1" applyAlignment="1">
      <alignment horizontal="center" vertical="center"/>
    </xf>
    <xf numFmtId="165" fontId="3" fillId="0" borderId="19" xfId="2" applyNumberFormat="1" applyFont="1" applyFill="1" applyBorder="1" applyAlignment="1">
      <alignment horizontal="center"/>
    </xf>
    <xf numFmtId="165" fontId="3" fillId="0" borderId="20" xfId="2" applyNumberFormat="1" applyFont="1" applyFill="1" applyBorder="1" applyAlignment="1">
      <alignment horizontal="center"/>
    </xf>
    <xf numFmtId="38" fontId="23" fillId="0" borderId="41" xfId="1" applyNumberFormat="1" applyFont="1" applyFill="1" applyBorder="1" applyAlignment="1">
      <alignment horizontal="center" vertical="center"/>
    </xf>
    <xf numFmtId="38" fontId="21" fillId="0" borderId="10" xfId="1" applyNumberFormat="1" applyFont="1" applyFill="1" applyBorder="1" applyAlignment="1">
      <alignment horizontal="center" vertical="center"/>
    </xf>
    <xf numFmtId="38" fontId="23" fillId="0" borderId="35" xfId="1" applyNumberFormat="1" applyFont="1" applyFill="1" applyBorder="1" applyAlignment="1">
      <alignment horizontal="center" vertical="center"/>
    </xf>
    <xf numFmtId="38" fontId="21" fillId="0" borderId="46" xfId="1" applyNumberFormat="1" applyFont="1" applyFill="1" applyBorder="1" applyAlignment="1">
      <alignment horizontal="center" vertical="center"/>
    </xf>
    <xf numFmtId="0" fontId="21" fillId="0" borderId="37" xfId="1" applyFont="1" applyFill="1" applyBorder="1" applyAlignment="1">
      <alignment horizontal="left" vertical="center"/>
    </xf>
    <xf numFmtId="38" fontId="23" fillId="0" borderId="37" xfId="1" applyNumberFormat="1" applyFont="1" applyFill="1" applyBorder="1" applyAlignment="1">
      <alignment horizontal="center" vertical="center"/>
    </xf>
    <xf numFmtId="38" fontId="21" fillId="0" borderId="67" xfId="1" applyNumberFormat="1" applyFont="1" applyFill="1" applyBorder="1" applyAlignment="1">
      <alignment horizontal="center" vertical="center"/>
    </xf>
    <xf numFmtId="38" fontId="21" fillId="0" borderId="99" xfId="1" applyNumberFormat="1" applyFont="1" applyFill="1" applyBorder="1" applyAlignment="1">
      <alignment horizontal="center" vertical="center"/>
    </xf>
    <xf numFmtId="38" fontId="21" fillId="0" borderId="34" xfId="1" applyNumberFormat="1" applyFont="1" applyFill="1" applyBorder="1" applyAlignment="1">
      <alignment horizontal="center" vertical="center"/>
    </xf>
    <xf numFmtId="38" fontId="23" fillId="0" borderId="12" xfId="1" applyNumberFormat="1" applyFont="1" applyFill="1" applyBorder="1" applyAlignment="1">
      <alignment horizontal="center" vertical="center"/>
    </xf>
    <xf numFmtId="38" fontId="21" fillId="0" borderId="83" xfId="1" applyNumberFormat="1" applyFont="1" applyFill="1" applyBorder="1" applyAlignment="1">
      <alignment horizontal="center" vertical="center"/>
    </xf>
    <xf numFmtId="38" fontId="21" fillId="0" borderId="84" xfId="1" applyNumberFormat="1" applyFont="1" applyFill="1" applyBorder="1" applyAlignment="1">
      <alignment horizontal="center" vertical="center"/>
    </xf>
    <xf numFmtId="38" fontId="21" fillId="0" borderId="58" xfId="1" applyNumberFormat="1" applyFont="1" applyFill="1" applyBorder="1" applyAlignment="1">
      <alignment horizontal="center" vertical="center"/>
    </xf>
    <xf numFmtId="38" fontId="23" fillId="0" borderId="60" xfId="1" applyNumberFormat="1" applyFont="1" applyFill="1" applyBorder="1" applyAlignment="1">
      <alignment horizontal="center" vertical="center"/>
    </xf>
    <xf numFmtId="38" fontId="23" fillId="0" borderId="33" xfId="1" applyNumberFormat="1" applyFont="1" applyFill="1" applyBorder="1" applyAlignment="1">
      <alignment horizontal="center" vertical="center"/>
    </xf>
    <xf numFmtId="38" fontId="21" fillId="0" borderId="43" xfId="1" applyNumberFormat="1" applyFont="1" applyFill="1" applyBorder="1" applyAlignment="1">
      <alignment horizontal="center" vertical="center"/>
    </xf>
    <xf numFmtId="38" fontId="23" fillId="0" borderId="57" xfId="1" applyNumberFormat="1" applyFont="1" applyFill="1" applyBorder="1" applyAlignment="1">
      <alignment horizontal="center" vertical="center"/>
    </xf>
    <xf numFmtId="38" fontId="21" fillId="0" borderId="59" xfId="1" applyNumberFormat="1" applyFont="1" applyFill="1" applyBorder="1" applyAlignment="1">
      <alignment horizontal="center" vertical="center"/>
    </xf>
    <xf numFmtId="38" fontId="23" fillId="0" borderId="53" xfId="1" applyNumberFormat="1" applyFont="1" applyFill="1" applyBorder="1" applyAlignment="1">
      <alignment horizontal="center" vertical="center"/>
    </xf>
    <xf numFmtId="38" fontId="21" fillId="0" borderId="54" xfId="1" applyNumberFormat="1" applyFont="1" applyFill="1" applyBorder="1" applyAlignment="1">
      <alignment horizontal="center" vertical="center"/>
    </xf>
    <xf numFmtId="38" fontId="21" fillId="0" borderId="55" xfId="1" applyNumberFormat="1" applyFont="1" applyFill="1" applyBorder="1" applyAlignment="1">
      <alignment horizontal="center" vertical="center"/>
    </xf>
    <xf numFmtId="38" fontId="23" fillId="0" borderId="56" xfId="1" applyNumberFormat="1" applyFont="1" applyFill="1" applyBorder="1" applyAlignment="1">
      <alignment horizontal="center" vertical="center"/>
    </xf>
    <xf numFmtId="38" fontId="23" fillId="0" borderId="49" xfId="1" applyNumberFormat="1" applyFont="1" applyFill="1" applyBorder="1" applyAlignment="1">
      <alignment horizontal="center" vertical="center"/>
    </xf>
    <xf numFmtId="38" fontId="21" fillId="0" borderId="50" xfId="1" applyNumberFormat="1" applyFont="1" applyFill="1" applyBorder="1" applyAlignment="1">
      <alignment horizontal="center" vertical="center"/>
    </xf>
    <xf numFmtId="38" fontId="23" fillId="0" borderId="52" xfId="1" applyNumberFormat="1" applyFont="1" applyFill="1" applyBorder="1" applyAlignment="1">
      <alignment horizontal="center" vertical="center"/>
    </xf>
    <xf numFmtId="38" fontId="21" fillId="0" borderId="19" xfId="1" applyNumberFormat="1" applyFont="1" applyFill="1" applyBorder="1" applyAlignment="1">
      <alignment horizontal="center" vertical="center"/>
    </xf>
    <xf numFmtId="38" fontId="22" fillId="0" borderId="19" xfId="1" applyNumberFormat="1" applyFont="1" applyFill="1" applyBorder="1" applyAlignment="1">
      <alignment vertical="center"/>
    </xf>
    <xf numFmtId="38" fontId="21" fillId="0" borderId="21" xfId="1" applyNumberFormat="1" applyFont="1" applyFill="1" applyBorder="1" applyAlignment="1">
      <alignment horizontal="center" vertical="center"/>
    </xf>
    <xf numFmtId="38" fontId="21" fillId="0" borderId="24" xfId="1" applyNumberFormat="1" applyFont="1" applyFill="1" applyBorder="1" applyAlignment="1">
      <alignment horizontal="center" vertical="center"/>
    </xf>
    <xf numFmtId="38" fontId="22" fillId="0" borderId="24" xfId="1" applyNumberFormat="1" applyFont="1" applyFill="1" applyBorder="1" applyAlignment="1">
      <alignment vertical="center"/>
    </xf>
    <xf numFmtId="38" fontId="21" fillId="0" borderId="81" xfId="1" applyNumberFormat="1" applyFont="1" applyFill="1" applyBorder="1" applyAlignment="1">
      <alignment horizontal="center" vertical="center"/>
    </xf>
    <xf numFmtId="38" fontId="21" fillId="0" borderId="30" xfId="1" applyNumberFormat="1" applyFont="1" applyFill="1" applyBorder="1" applyAlignment="1">
      <alignment horizontal="center" vertical="center"/>
    </xf>
    <xf numFmtId="38" fontId="22" fillId="0" borderId="30" xfId="1" applyNumberFormat="1" applyFont="1" applyFill="1" applyBorder="1" applyAlignment="1">
      <alignment vertical="center"/>
    </xf>
    <xf numFmtId="38" fontId="21" fillId="0" borderId="32" xfId="1" applyNumberFormat="1" applyFont="1" applyFill="1" applyBorder="1" applyAlignment="1">
      <alignment horizontal="center" vertical="center"/>
    </xf>
    <xf numFmtId="38" fontId="21" fillId="0" borderId="82" xfId="1" applyNumberFormat="1" applyFont="1" applyFill="1" applyBorder="1" applyAlignment="1">
      <alignment horizontal="center" vertical="center"/>
    </xf>
    <xf numFmtId="38" fontId="21" fillId="0" borderId="100" xfId="1" applyNumberFormat="1" applyFont="1" applyFill="1" applyBorder="1" applyAlignment="1">
      <alignment horizontal="center" vertical="center"/>
    </xf>
    <xf numFmtId="38" fontId="21" fillId="0" borderId="62" xfId="1" applyNumberFormat="1" applyFont="1" applyFill="1" applyBorder="1" applyAlignment="1">
      <alignment horizontal="center" vertical="center"/>
    </xf>
    <xf numFmtId="38" fontId="21" fillId="0" borderId="101" xfId="1" applyNumberFormat="1" applyFont="1" applyFill="1" applyBorder="1" applyAlignment="1">
      <alignment horizontal="center" vertical="center"/>
    </xf>
    <xf numFmtId="38" fontId="21" fillId="0" borderId="53" xfId="1" applyNumberFormat="1" applyFont="1" applyFill="1" applyBorder="1" applyAlignment="1">
      <alignment horizontal="center" vertical="center"/>
    </xf>
    <xf numFmtId="38" fontId="21" fillId="0" borderId="56" xfId="1" applyNumberFormat="1" applyFont="1" applyFill="1" applyBorder="1" applyAlignment="1">
      <alignment horizontal="center" vertical="center"/>
    </xf>
    <xf numFmtId="38" fontId="21" fillId="0" borderId="57" xfId="1" applyNumberFormat="1" applyFont="1" applyFill="1" applyBorder="1" applyAlignment="1">
      <alignment horizontal="center" vertical="center"/>
    </xf>
    <xf numFmtId="38" fontId="21" fillId="0" borderId="60" xfId="1" applyNumberFormat="1" applyFont="1" applyFill="1" applyBorder="1" applyAlignment="1">
      <alignment horizontal="center" vertical="center"/>
    </xf>
    <xf numFmtId="0" fontId="21" fillId="0" borderId="49" xfId="1" applyFont="1" applyFill="1" applyBorder="1" applyAlignment="1">
      <alignment horizontal="left" vertical="center"/>
    </xf>
    <xf numFmtId="0" fontId="3" fillId="0" borderId="49" xfId="1" applyFont="1" applyFill="1" applyBorder="1" applyAlignment="1">
      <alignment horizontal="center" vertical="center"/>
    </xf>
    <xf numFmtId="165" fontId="3" fillId="0" borderId="74" xfId="2" applyNumberFormat="1" applyFont="1" applyFill="1" applyBorder="1" applyAlignment="1">
      <alignment horizontal="center"/>
    </xf>
    <xf numFmtId="165" fontId="3" fillId="0" borderId="75" xfId="2" applyNumberFormat="1" applyFont="1" applyFill="1" applyBorder="1" applyAlignment="1">
      <alignment horizontal="center"/>
    </xf>
    <xf numFmtId="38" fontId="21" fillId="0" borderId="133" xfId="1" applyNumberFormat="1" applyFont="1" applyFill="1" applyBorder="1" applyAlignment="1">
      <alignment horizontal="center" vertical="center"/>
    </xf>
    <xf numFmtId="38" fontId="21" fillId="0" borderId="51" xfId="1" applyNumberFormat="1" applyFont="1" applyFill="1" applyBorder="1" applyAlignment="1">
      <alignment horizontal="center" vertical="center"/>
    </xf>
    <xf numFmtId="38" fontId="21" fillId="0" borderId="136" xfId="1" applyNumberFormat="1" applyFont="1" applyFill="1" applyBorder="1" applyAlignment="1">
      <alignment horizontal="center" vertical="center"/>
    </xf>
    <xf numFmtId="38" fontId="21" fillId="0" borderId="137" xfId="1" applyNumberFormat="1" applyFont="1" applyFill="1" applyBorder="1" applyAlignment="1">
      <alignment horizontal="center" vertical="center"/>
    </xf>
    <xf numFmtId="38" fontId="21" fillId="0" borderId="138" xfId="1" applyNumberFormat="1" applyFont="1" applyFill="1" applyBorder="1" applyAlignment="1">
      <alignment horizontal="center" vertical="center"/>
    </xf>
    <xf numFmtId="38" fontId="21" fillId="0" borderId="89" xfId="1" applyNumberFormat="1" applyFont="1" applyFill="1" applyBorder="1" applyAlignment="1">
      <alignment horizontal="center" vertical="center"/>
    </xf>
    <xf numFmtId="38" fontId="21" fillId="0" borderId="87" xfId="1" applyNumberFormat="1" applyFont="1" applyFill="1" applyBorder="1" applyAlignment="1">
      <alignment horizontal="center" vertical="center"/>
    </xf>
    <xf numFmtId="38" fontId="21" fillId="0" borderId="88" xfId="1" applyNumberFormat="1" applyFont="1" applyFill="1" applyBorder="1" applyAlignment="1">
      <alignment horizontal="center" vertical="center"/>
    </xf>
    <xf numFmtId="38" fontId="21" fillId="0" borderId="102" xfId="1" applyNumberFormat="1" applyFont="1" applyFill="1" applyBorder="1" applyAlignment="1">
      <alignment horizontal="center" vertical="center"/>
    </xf>
    <xf numFmtId="38" fontId="21" fillId="0" borderId="103" xfId="1" applyNumberFormat="1" applyFont="1" applyFill="1" applyBorder="1" applyAlignment="1">
      <alignment horizontal="center" vertical="center"/>
    </xf>
    <xf numFmtId="38" fontId="21" fillId="0" borderId="98" xfId="1" applyNumberFormat="1" applyFont="1" applyFill="1" applyBorder="1" applyAlignment="1">
      <alignment horizontal="center" vertical="center"/>
    </xf>
    <xf numFmtId="38" fontId="21" fillId="0" borderId="134" xfId="1" applyNumberFormat="1" applyFont="1" applyFill="1" applyBorder="1" applyAlignment="1">
      <alignment horizontal="center" vertical="center"/>
    </xf>
    <xf numFmtId="38" fontId="21" fillId="0" borderId="135" xfId="1" applyNumberFormat="1" applyFont="1" applyFill="1" applyBorder="1" applyAlignment="1">
      <alignment horizontal="center" vertical="center"/>
    </xf>
    <xf numFmtId="38" fontId="21" fillId="0" borderId="73" xfId="1" applyNumberFormat="1" applyFont="1" applyFill="1" applyBorder="1" applyAlignment="1">
      <alignment horizontal="center" vertical="center"/>
    </xf>
    <xf numFmtId="38" fontId="23" fillId="0" borderId="18" xfId="0" applyNumberFormat="1" applyFont="1" applyFill="1" applyBorder="1" applyAlignment="1">
      <alignment horizontal="center"/>
    </xf>
    <xf numFmtId="38" fontId="23" fillId="0" borderId="19" xfId="0" applyNumberFormat="1" applyFont="1" applyFill="1" applyBorder="1" applyAlignment="1">
      <alignment horizontal="center"/>
    </xf>
    <xf numFmtId="38" fontId="23" fillId="0" borderId="21" xfId="0" applyNumberFormat="1" applyFont="1" applyFill="1" applyBorder="1" applyAlignment="1">
      <alignment horizontal="center"/>
    </xf>
    <xf numFmtId="38" fontId="23" fillId="0" borderId="23" xfId="0" applyNumberFormat="1" applyFont="1" applyFill="1" applyBorder="1" applyAlignment="1">
      <alignment horizontal="center"/>
    </xf>
    <xf numFmtId="38" fontId="23" fillId="0" borderId="24" xfId="0" applyNumberFormat="1" applyFont="1" applyFill="1" applyBorder="1" applyAlignment="1">
      <alignment horizontal="center"/>
    </xf>
    <xf numFmtId="38" fontId="23" fillId="0" borderId="81" xfId="0" applyNumberFormat="1" applyFont="1" applyFill="1" applyBorder="1" applyAlignment="1">
      <alignment horizontal="center"/>
    </xf>
    <xf numFmtId="38" fontId="23" fillId="0" borderId="94" xfId="0" applyNumberFormat="1" applyFont="1" applyFill="1" applyBorder="1" applyAlignment="1">
      <alignment horizontal="center"/>
    </xf>
    <xf numFmtId="38" fontId="23" fillId="0" borderId="74" xfId="0" applyNumberFormat="1" applyFont="1" applyFill="1" applyBorder="1" applyAlignment="1">
      <alignment horizontal="center"/>
    </xf>
    <xf numFmtId="38" fontId="23" fillId="0" borderId="104" xfId="0" applyNumberFormat="1" applyFont="1" applyFill="1" applyBorder="1" applyAlignment="1">
      <alignment horizontal="center"/>
    </xf>
    <xf numFmtId="38" fontId="23" fillId="0" borderId="29" xfId="0" applyNumberFormat="1" applyFont="1" applyFill="1" applyBorder="1" applyAlignment="1">
      <alignment horizontal="center"/>
    </xf>
    <xf numFmtId="38" fontId="23" fillId="0" borderId="30" xfId="0" applyNumberFormat="1" applyFont="1" applyFill="1" applyBorder="1" applyAlignment="1">
      <alignment horizontal="center"/>
    </xf>
    <xf numFmtId="38" fontId="23" fillId="0" borderId="32" xfId="0" applyNumberFormat="1" applyFont="1" applyFill="1" applyBorder="1" applyAlignment="1">
      <alignment horizontal="center"/>
    </xf>
    <xf numFmtId="38" fontId="23" fillId="0" borderId="72" xfId="0" applyNumberFormat="1" applyFont="1" applyFill="1" applyBorder="1" applyAlignment="1">
      <alignment horizontal="center"/>
    </xf>
    <xf numFmtId="38" fontId="23" fillId="0" borderId="26" xfId="0" applyNumberFormat="1" applyFont="1" applyFill="1" applyBorder="1" applyAlignment="1">
      <alignment horizontal="center"/>
    </xf>
    <xf numFmtId="38" fontId="23" fillId="0" borderId="27" xfId="0" applyNumberFormat="1" applyFont="1" applyFill="1" applyBorder="1" applyAlignment="1">
      <alignment horizontal="center"/>
    </xf>
    <xf numFmtId="38" fontId="21" fillId="19" borderId="42" xfId="1" applyNumberFormat="1" applyFont="1" applyFill="1" applyBorder="1" applyAlignment="1">
      <alignment horizontal="center" vertical="center"/>
    </xf>
    <xf numFmtId="38" fontId="21" fillId="19" borderId="36" xfId="1" applyNumberFormat="1" applyFont="1" applyFill="1" applyBorder="1" applyAlignment="1">
      <alignment horizontal="center" vertical="center"/>
    </xf>
    <xf numFmtId="38" fontId="21" fillId="19" borderId="38" xfId="1" applyNumberFormat="1" applyFont="1" applyFill="1" applyBorder="1" applyAlignment="1">
      <alignment horizontal="center" vertical="center"/>
    </xf>
    <xf numFmtId="38" fontId="21" fillId="19" borderId="34" xfId="1" applyNumberFormat="1" applyFont="1" applyFill="1" applyBorder="1" applyAlignment="1">
      <alignment horizontal="center" vertical="center"/>
    </xf>
    <xf numFmtId="38" fontId="21" fillId="19" borderId="58" xfId="1" applyNumberFormat="1" applyFont="1" applyFill="1" applyBorder="1" applyAlignment="1">
      <alignment horizontal="center" vertical="center"/>
    </xf>
    <xf numFmtId="38" fontId="21" fillId="19" borderId="54" xfId="1" applyNumberFormat="1" applyFont="1" applyFill="1" applyBorder="1" applyAlignment="1">
      <alignment horizontal="center" vertical="center"/>
    </xf>
    <xf numFmtId="38" fontId="21" fillId="19" borderId="50" xfId="1" applyNumberFormat="1" applyFont="1" applyFill="1" applyBorder="1" applyAlignment="1">
      <alignment horizontal="center" vertical="center"/>
    </xf>
    <xf numFmtId="38" fontId="21" fillId="19" borderId="71" xfId="1" applyNumberFormat="1" applyFont="1" applyFill="1" applyBorder="1" applyAlignment="1">
      <alignment horizontal="center" vertical="center"/>
    </xf>
    <xf numFmtId="38" fontId="21" fillId="19" borderId="45" xfId="1" applyNumberFormat="1" applyFont="1" applyFill="1" applyBorder="1" applyAlignment="1">
      <alignment horizontal="center" vertical="center"/>
    </xf>
    <xf numFmtId="38" fontId="21" fillId="19" borderId="66" xfId="1" applyNumberFormat="1" applyFont="1" applyFill="1" applyBorder="1" applyAlignment="1">
      <alignment horizontal="center" vertical="center"/>
    </xf>
    <xf numFmtId="38" fontId="21" fillId="19" borderId="76" xfId="1" applyNumberFormat="1" applyFont="1" applyFill="1" applyBorder="1" applyAlignment="1">
      <alignment horizontal="center" vertical="center"/>
    </xf>
    <xf numFmtId="38" fontId="21" fillId="19" borderId="77" xfId="1" applyNumberFormat="1" applyFont="1" applyFill="1" applyBorder="1" applyAlignment="1">
      <alignment horizontal="center" vertical="center"/>
    </xf>
    <xf numFmtId="38" fontId="21" fillId="19" borderId="78" xfId="1" applyNumberFormat="1" applyFont="1" applyFill="1" applyBorder="1" applyAlignment="1">
      <alignment horizontal="center" vertical="center"/>
    </xf>
    <xf numFmtId="38" fontId="21" fillId="19" borderId="55" xfId="1" applyNumberFormat="1" applyFont="1" applyFill="1" applyBorder="1" applyAlignment="1">
      <alignment horizontal="center" vertical="center"/>
    </xf>
    <xf numFmtId="38" fontId="21" fillId="19" borderId="51" xfId="1" applyNumberFormat="1" applyFont="1" applyFill="1" applyBorder="1" applyAlignment="1">
      <alignment horizontal="center" vertical="center"/>
    </xf>
    <xf numFmtId="38" fontId="21" fillId="19" borderId="137" xfId="1" applyNumberFormat="1" applyFont="1" applyFill="1" applyBorder="1" applyAlignment="1">
      <alignment horizontal="center" vertical="center"/>
    </xf>
    <xf numFmtId="38" fontId="21" fillId="19" borderId="87" xfId="1" applyNumberFormat="1" applyFont="1" applyFill="1" applyBorder="1" applyAlignment="1">
      <alignment horizontal="center" vertical="center"/>
    </xf>
    <xf numFmtId="38" fontId="21" fillId="19" borderId="103" xfId="1" applyNumberFormat="1" applyFont="1" applyFill="1" applyBorder="1" applyAlignment="1">
      <alignment horizontal="center" vertical="center"/>
    </xf>
    <xf numFmtId="38" fontId="21" fillId="19" borderId="135" xfId="1" applyNumberFormat="1" applyFont="1" applyFill="1" applyBorder="1" applyAlignment="1">
      <alignment horizontal="center" vertical="center"/>
    </xf>
    <xf numFmtId="38" fontId="23" fillId="19" borderId="19" xfId="0" applyNumberFormat="1" applyFont="1" applyFill="1" applyBorder="1" applyAlignment="1">
      <alignment horizontal="center"/>
    </xf>
    <xf numFmtId="38" fontId="23" fillId="19" borderId="24" xfId="0" applyNumberFormat="1" applyFont="1" applyFill="1" applyBorder="1" applyAlignment="1">
      <alignment horizontal="center"/>
    </xf>
    <xf numFmtId="38" fontId="23" fillId="19" borderId="74" xfId="0" applyNumberFormat="1" applyFont="1" applyFill="1" applyBorder="1" applyAlignment="1">
      <alignment horizontal="center"/>
    </xf>
    <xf numFmtId="38" fontId="23" fillId="19" borderId="30" xfId="0" applyNumberFormat="1" applyFont="1" applyFill="1" applyBorder="1" applyAlignment="1">
      <alignment horizontal="center"/>
    </xf>
    <xf numFmtId="38" fontId="23" fillId="19" borderId="26" xfId="0" applyNumberFormat="1" applyFont="1" applyFill="1" applyBorder="1" applyAlignment="1">
      <alignment horizontal="center"/>
    </xf>
    <xf numFmtId="0" fontId="6" fillId="0" borderId="17" xfId="1" applyFont="1" applyFill="1" applyBorder="1" applyAlignment="1">
      <alignment horizontal="left" vertical="center"/>
    </xf>
    <xf numFmtId="0" fontId="3" fillId="0" borderId="18" xfId="1" applyFont="1" applyFill="1" applyBorder="1" applyAlignment="1">
      <alignment horizontal="center" vertical="center"/>
    </xf>
    <xf numFmtId="38" fontId="6" fillId="0" borderId="18" xfId="3" applyNumberFormat="1" applyFont="1" applyFill="1" applyBorder="1" applyAlignment="1">
      <alignment horizontal="center" vertical="center"/>
    </xf>
    <xf numFmtId="38" fontId="6" fillId="0" borderId="19" xfId="3" applyNumberFormat="1" applyFont="1" applyFill="1" applyBorder="1" applyAlignment="1">
      <alignment horizontal="center" vertical="center"/>
    </xf>
    <xf numFmtId="38" fontId="6" fillId="0" borderId="19" xfId="1" applyNumberFormat="1" applyFont="1" applyFill="1" applyBorder="1" applyAlignment="1">
      <alignment horizontal="center" vertical="center"/>
    </xf>
    <xf numFmtId="38" fontId="28" fillId="0" borderId="19" xfId="1" applyNumberFormat="1" applyFont="1" applyFill="1" applyBorder="1" applyAlignment="1">
      <alignment horizontal="center" vertical="center"/>
    </xf>
    <xf numFmtId="38" fontId="28" fillId="0" borderId="21" xfId="1" applyNumberFormat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left" vertical="center"/>
    </xf>
    <xf numFmtId="0" fontId="3" fillId="0" borderId="23" xfId="1" applyFont="1" applyFill="1" applyBorder="1" applyAlignment="1">
      <alignment horizontal="center" vertical="center"/>
    </xf>
    <xf numFmtId="38" fontId="6" fillId="0" borderId="23" xfId="3" applyNumberFormat="1" applyFont="1" applyFill="1" applyBorder="1" applyAlignment="1">
      <alignment horizontal="center" vertical="center"/>
    </xf>
    <xf numFmtId="38" fontId="6" fillId="0" borderId="24" xfId="3" applyNumberFormat="1" applyFont="1" applyFill="1" applyBorder="1" applyAlignment="1">
      <alignment horizontal="center" vertical="center"/>
    </xf>
    <xf numFmtId="38" fontId="6" fillId="0" borderId="26" xfId="1" applyNumberFormat="1" applyFont="1" applyFill="1" applyBorder="1" applyAlignment="1">
      <alignment horizontal="center" vertical="center"/>
    </xf>
    <xf numFmtId="38" fontId="28" fillId="0" borderId="26" xfId="1" applyNumberFormat="1" applyFont="1" applyFill="1" applyBorder="1" applyAlignment="1">
      <alignment horizontal="center" vertical="center"/>
    </xf>
    <xf numFmtId="38" fontId="28" fillId="0" borderId="27" xfId="1" applyNumberFormat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left" vertical="center"/>
    </xf>
    <xf numFmtId="0" fontId="3" fillId="0" borderId="29" xfId="1" applyFont="1" applyFill="1" applyBorder="1" applyAlignment="1">
      <alignment horizontal="center" vertical="center"/>
    </xf>
    <xf numFmtId="38" fontId="6" fillId="0" borderId="29" xfId="3" applyNumberFormat="1" applyFont="1" applyFill="1" applyBorder="1" applyAlignment="1">
      <alignment horizontal="center" vertical="center"/>
    </xf>
    <xf numFmtId="38" fontId="6" fillId="0" borderId="30" xfId="3" applyNumberFormat="1" applyFont="1" applyFill="1" applyBorder="1" applyAlignment="1">
      <alignment horizontal="center" vertical="center"/>
    </xf>
    <xf numFmtId="38" fontId="6" fillId="0" borderId="30" xfId="1" applyNumberFormat="1" applyFont="1" applyFill="1" applyBorder="1" applyAlignment="1">
      <alignment horizontal="center" vertical="center"/>
    </xf>
    <xf numFmtId="38" fontId="28" fillId="0" borderId="30" xfId="1" applyNumberFormat="1" applyFont="1" applyFill="1" applyBorder="1" applyAlignment="1">
      <alignment horizontal="center" vertical="center"/>
    </xf>
    <xf numFmtId="38" fontId="28" fillId="0" borderId="32" xfId="1" applyNumberFormat="1" applyFont="1" applyFill="1" applyBorder="1" applyAlignment="1">
      <alignment horizontal="center" vertical="center"/>
    </xf>
    <xf numFmtId="38" fontId="28" fillId="0" borderId="33" xfId="1" applyNumberFormat="1" applyFont="1" applyFill="1" applyBorder="1" applyAlignment="1">
      <alignment horizontal="center" vertical="center"/>
    </xf>
    <xf numFmtId="38" fontId="28" fillId="0" borderId="34" xfId="1" applyNumberFormat="1" applyFont="1" applyFill="1" applyBorder="1" applyAlignment="1">
      <alignment horizontal="center" vertical="center"/>
    </xf>
    <xf numFmtId="38" fontId="6" fillId="0" borderId="34" xfId="1" applyNumberFormat="1" applyFont="1" applyFill="1" applyBorder="1" applyAlignment="1">
      <alignment horizontal="center" vertical="center"/>
    </xf>
    <xf numFmtId="38" fontId="28" fillId="0" borderId="12" xfId="1" applyNumberFormat="1" applyFont="1" applyFill="1" applyBorder="1" applyAlignment="1">
      <alignment horizontal="center" vertical="center"/>
    </xf>
    <xf numFmtId="38" fontId="28" fillId="0" borderId="35" xfId="1" applyNumberFormat="1" applyFont="1" applyFill="1" applyBorder="1" applyAlignment="1">
      <alignment horizontal="center" vertical="center"/>
    </xf>
    <xf numFmtId="38" fontId="28" fillId="0" borderId="36" xfId="1" applyNumberFormat="1" applyFont="1" applyFill="1" applyBorder="1" applyAlignment="1">
      <alignment horizontal="center" vertical="center"/>
    </xf>
    <xf numFmtId="38" fontId="6" fillId="0" borderId="36" xfId="1" applyNumberFormat="1" applyFont="1" applyFill="1" applyBorder="1" applyAlignment="1">
      <alignment horizontal="center" vertical="center"/>
    </xf>
    <xf numFmtId="38" fontId="28" fillId="0" borderId="37" xfId="1" applyNumberFormat="1" applyFont="1" applyFill="1" applyBorder="1" applyAlignment="1">
      <alignment horizontal="center" vertical="center"/>
    </xf>
    <xf numFmtId="38" fontId="28" fillId="0" borderId="38" xfId="1" applyNumberFormat="1" applyFont="1" applyFill="1" applyBorder="1" applyAlignment="1">
      <alignment horizontal="center" vertical="center"/>
    </xf>
    <xf numFmtId="38" fontId="6" fillId="0" borderId="38" xfId="1" applyNumberFormat="1" applyFont="1" applyFill="1" applyBorder="1" applyAlignment="1">
      <alignment horizontal="center" vertical="center"/>
    </xf>
    <xf numFmtId="38" fontId="6" fillId="0" borderId="39" xfId="1" applyNumberFormat="1" applyFont="1" applyFill="1" applyBorder="1" applyAlignment="1">
      <alignment horizontal="center" vertical="center"/>
    </xf>
    <xf numFmtId="38" fontId="28" fillId="0" borderId="13" xfId="1" applyNumberFormat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left" vertical="center"/>
    </xf>
    <xf numFmtId="38" fontId="6" fillId="0" borderId="42" xfId="1" applyNumberFormat="1" applyFont="1" applyFill="1" applyBorder="1" applyAlignment="1">
      <alignment horizontal="center" vertical="center"/>
    </xf>
    <xf numFmtId="38" fontId="6" fillId="0" borderId="43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left" vertical="center"/>
    </xf>
    <xf numFmtId="38" fontId="6" fillId="0" borderId="45" xfId="1" applyNumberFormat="1" applyFont="1" applyFill="1" applyBorder="1" applyAlignment="1">
      <alignment horizontal="center" vertical="center"/>
    </xf>
    <xf numFmtId="38" fontId="28" fillId="0" borderId="46" xfId="1" applyNumberFormat="1" applyFont="1" applyFill="1" applyBorder="1" applyAlignment="1">
      <alignment horizontal="center" vertical="center"/>
    </xf>
    <xf numFmtId="0" fontId="6" fillId="0" borderId="47" xfId="1" applyFont="1" applyFill="1" applyBorder="1" applyAlignment="1">
      <alignment horizontal="left" vertical="center"/>
    </xf>
    <xf numFmtId="0" fontId="6" fillId="0" borderId="48" xfId="1" applyFont="1" applyFill="1" applyBorder="1" applyAlignment="1">
      <alignment horizontal="left" vertical="center"/>
    </xf>
    <xf numFmtId="38" fontId="28" fillId="0" borderId="49" xfId="1" applyNumberFormat="1" applyFont="1" applyFill="1" applyBorder="1" applyAlignment="1">
      <alignment horizontal="center" vertical="center"/>
    </xf>
    <xf numFmtId="38" fontId="6" fillId="0" borderId="50" xfId="1" applyNumberFormat="1" applyFont="1" applyFill="1" applyBorder="1" applyAlignment="1">
      <alignment horizontal="center" vertical="center"/>
    </xf>
    <xf numFmtId="38" fontId="6" fillId="0" borderId="51" xfId="1" applyNumberFormat="1" applyFont="1" applyFill="1" applyBorder="1" applyAlignment="1">
      <alignment horizontal="center" vertical="center"/>
    </xf>
    <xf numFmtId="38" fontId="28" fillId="0" borderId="52" xfId="1" applyNumberFormat="1" applyFont="1" applyFill="1" applyBorder="1" applyAlignment="1">
      <alignment horizontal="center" vertical="center"/>
    </xf>
    <xf numFmtId="38" fontId="28" fillId="0" borderId="53" xfId="1" applyNumberFormat="1" applyFont="1" applyFill="1" applyBorder="1" applyAlignment="1">
      <alignment horizontal="center" vertical="center"/>
    </xf>
    <xf numFmtId="38" fontId="6" fillId="0" borderId="54" xfId="1" applyNumberFormat="1" applyFont="1" applyFill="1" applyBorder="1" applyAlignment="1">
      <alignment horizontal="center" vertical="center"/>
    </xf>
    <xf numFmtId="38" fontId="6" fillId="0" borderId="55" xfId="1" applyNumberFormat="1" applyFont="1" applyFill="1" applyBorder="1" applyAlignment="1">
      <alignment horizontal="center" vertical="center"/>
    </xf>
    <xf numFmtId="38" fontId="28" fillId="0" borderId="56" xfId="1" applyNumberFormat="1" applyFont="1" applyFill="1" applyBorder="1" applyAlignment="1">
      <alignment horizontal="center" vertical="center"/>
    </xf>
    <xf numFmtId="38" fontId="6" fillId="0" borderId="24" xfId="1" applyNumberFormat="1" applyFont="1" applyFill="1" applyBorder="1" applyAlignment="1">
      <alignment horizontal="center" vertical="center"/>
    </xf>
    <xf numFmtId="38" fontId="28" fillId="0" borderId="57" xfId="1" applyNumberFormat="1" applyFont="1" applyFill="1" applyBorder="1" applyAlignment="1">
      <alignment horizontal="center" vertical="center"/>
    </xf>
    <xf numFmtId="38" fontId="6" fillId="0" borderId="58" xfId="1" applyNumberFormat="1" applyFont="1" applyFill="1" applyBorder="1" applyAlignment="1">
      <alignment horizontal="center" vertical="center"/>
    </xf>
    <xf numFmtId="38" fontId="6" fillId="0" borderId="59" xfId="1" applyNumberFormat="1" applyFont="1" applyFill="1" applyBorder="1" applyAlignment="1">
      <alignment horizontal="center" vertical="center"/>
    </xf>
    <xf numFmtId="38" fontId="28" fillId="0" borderId="60" xfId="1" applyNumberFormat="1" applyFont="1" applyFill="1" applyBorder="1" applyAlignment="1">
      <alignment horizontal="center" vertical="center"/>
    </xf>
    <xf numFmtId="38" fontId="28" fillId="0" borderId="41" xfId="1" applyNumberFormat="1" applyFont="1" applyFill="1" applyBorder="1" applyAlignment="1">
      <alignment horizontal="center" vertical="center"/>
    </xf>
    <xf numFmtId="38" fontId="6" fillId="0" borderId="71" xfId="1" applyNumberFormat="1" applyFont="1" applyFill="1" applyBorder="1" applyAlignment="1">
      <alignment horizontal="center" vertical="center"/>
    </xf>
    <xf numFmtId="38" fontId="6" fillId="0" borderId="61" xfId="1" applyNumberFormat="1" applyFont="1" applyFill="1" applyBorder="1" applyAlignment="1">
      <alignment horizontal="center" vertical="center"/>
    </xf>
    <xf numFmtId="38" fontId="28" fillId="0" borderId="10" xfId="1" applyNumberFormat="1" applyFont="1" applyFill="1" applyBorder="1" applyAlignment="1">
      <alignment horizontal="center" vertical="center"/>
    </xf>
    <xf numFmtId="38" fontId="6" fillId="0" borderId="62" xfId="1" applyNumberFormat="1" applyFont="1" applyFill="1" applyBorder="1" applyAlignment="1">
      <alignment horizontal="center" vertical="center"/>
    </xf>
    <xf numFmtId="38" fontId="6" fillId="0" borderId="66" xfId="1" applyNumberFormat="1" applyFont="1" applyFill="1" applyBorder="1" applyAlignment="1">
      <alignment horizontal="center" vertical="center"/>
    </xf>
    <xf numFmtId="38" fontId="6" fillId="0" borderId="65" xfId="1" applyNumberFormat="1" applyFont="1" applyFill="1" applyBorder="1" applyAlignment="1">
      <alignment horizontal="center" vertical="center"/>
    </xf>
    <xf numFmtId="38" fontId="28" fillId="0" borderId="67" xfId="1" applyNumberFormat="1" applyFont="1" applyFill="1" applyBorder="1" applyAlignment="1">
      <alignment horizontal="center" vertical="center"/>
    </xf>
    <xf numFmtId="38" fontId="6" fillId="0" borderId="42" xfId="1" applyNumberFormat="1" applyFont="1" applyFill="1" applyBorder="1" applyAlignment="1">
      <alignment horizontal="center"/>
    </xf>
    <xf numFmtId="38" fontId="6" fillId="0" borderId="71" xfId="1" applyNumberFormat="1" applyFont="1" applyFill="1" applyBorder="1" applyAlignment="1">
      <alignment horizontal="center"/>
    </xf>
    <xf numFmtId="38" fontId="6" fillId="0" borderId="61" xfId="1" applyNumberFormat="1" applyFont="1" applyFill="1" applyBorder="1" applyAlignment="1">
      <alignment horizontal="center"/>
    </xf>
    <xf numFmtId="38" fontId="6" fillId="0" borderId="36" xfId="1" applyNumberFormat="1" applyFont="1" applyFill="1" applyBorder="1" applyAlignment="1">
      <alignment horizontal="center"/>
    </xf>
    <xf numFmtId="38" fontId="6" fillId="0" borderId="45" xfId="1" applyNumberFormat="1" applyFont="1" applyFill="1" applyBorder="1" applyAlignment="1">
      <alignment horizontal="center"/>
    </xf>
    <xf numFmtId="38" fontId="6" fillId="0" borderId="62" xfId="1" applyNumberFormat="1" applyFont="1" applyFill="1" applyBorder="1" applyAlignment="1">
      <alignment horizontal="center"/>
    </xf>
    <xf numFmtId="38" fontId="6" fillId="0" borderId="38" xfId="1" applyNumberFormat="1" applyFont="1" applyFill="1" applyBorder="1" applyAlignment="1">
      <alignment horizontal="center"/>
    </xf>
    <xf numFmtId="38" fontId="6" fillId="0" borderId="66" xfId="1" applyNumberFormat="1" applyFont="1" applyFill="1" applyBorder="1" applyAlignment="1">
      <alignment horizontal="center"/>
    </xf>
    <xf numFmtId="38" fontId="6" fillId="0" borderId="65" xfId="1" applyNumberFormat="1" applyFont="1" applyFill="1" applyBorder="1" applyAlignment="1">
      <alignment horizontal="center"/>
    </xf>
    <xf numFmtId="0" fontId="3" fillId="0" borderId="61" xfId="1" applyFont="1" applyFill="1" applyBorder="1" applyAlignment="1">
      <alignment horizontal="center" vertical="center"/>
    </xf>
    <xf numFmtId="38" fontId="6" fillId="0" borderId="41" xfId="1" applyNumberFormat="1" applyFont="1" applyFill="1" applyBorder="1" applyAlignment="1">
      <alignment horizontal="center" vertical="center"/>
    </xf>
    <xf numFmtId="0" fontId="3" fillId="0" borderId="62" xfId="1" applyFont="1" applyFill="1" applyBorder="1" applyAlignment="1">
      <alignment horizontal="center" vertical="center"/>
    </xf>
    <xf numFmtId="38" fontId="6" fillId="0" borderId="35" xfId="1" applyNumberFormat="1" applyFont="1" applyFill="1" applyBorder="1" applyAlignment="1">
      <alignment horizontal="center" vertical="center"/>
    </xf>
    <xf numFmtId="0" fontId="6" fillId="0" borderId="63" xfId="1" applyFont="1" applyFill="1" applyBorder="1" applyAlignment="1">
      <alignment horizontal="left" vertical="center"/>
    </xf>
    <xf numFmtId="0" fontId="3" fillId="0" borderId="64" xfId="1" applyFont="1" applyFill="1" applyBorder="1" applyAlignment="1">
      <alignment horizontal="center" vertical="center"/>
    </xf>
    <xf numFmtId="38" fontId="6" fillId="0" borderId="49" xfId="1" applyNumberFormat="1" applyFont="1" applyFill="1" applyBorder="1" applyAlignment="1">
      <alignment horizontal="center" vertical="center"/>
    </xf>
    <xf numFmtId="38" fontId="6" fillId="0" borderId="50" xfId="1" applyNumberFormat="1" applyFont="1" applyFill="1" applyBorder="1" applyAlignment="1">
      <alignment horizontal="center"/>
    </xf>
    <xf numFmtId="38" fontId="6" fillId="0" borderId="51" xfId="1" applyNumberFormat="1" applyFont="1" applyFill="1" applyBorder="1" applyAlignment="1">
      <alignment horizontal="center"/>
    </xf>
    <xf numFmtId="38" fontId="6" fillId="0" borderId="64" xfId="1" applyNumberFormat="1" applyFont="1" applyFill="1" applyBorder="1" applyAlignment="1">
      <alignment horizontal="center"/>
    </xf>
    <xf numFmtId="0" fontId="3" fillId="0" borderId="65" xfId="1" applyFont="1" applyFill="1" applyBorder="1" applyAlignment="1">
      <alignment horizontal="center" vertical="center"/>
    </xf>
    <xf numFmtId="38" fontId="6" fillId="0" borderId="37" xfId="1" applyNumberFormat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left" vertical="center"/>
    </xf>
    <xf numFmtId="38" fontId="28" fillId="0" borderId="42" xfId="1" applyNumberFormat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left" vertical="center"/>
    </xf>
    <xf numFmtId="0" fontId="6" fillId="0" borderId="37" xfId="1" applyFont="1" applyFill="1" applyBorder="1" applyAlignment="1">
      <alignment horizontal="left" vertical="center"/>
    </xf>
    <xf numFmtId="38" fontId="6" fillId="0" borderId="156" xfId="1" applyNumberFormat="1" applyFont="1" applyFill="1" applyBorder="1" applyAlignment="1">
      <alignment horizontal="center" vertical="center"/>
    </xf>
    <xf numFmtId="38" fontId="6" fillId="0" borderId="155" xfId="1" applyNumberFormat="1" applyFont="1" applyFill="1" applyBorder="1" applyAlignment="1">
      <alignment horizontal="center" vertical="center"/>
    </xf>
    <xf numFmtId="38" fontId="6" fillId="0" borderId="154" xfId="1" applyNumberFormat="1" applyFont="1" applyFill="1" applyBorder="1" applyAlignment="1">
      <alignment horizontal="center" vertical="center"/>
    </xf>
    <xf numFmtId="38" fontId="6" fillId="0" borderId="10" xfId="1" applyNumberFormat="1" applyFont="1" applyFill="1" applyBorder="1" applyAlignment="1">
      <alignment horizontal="center" vertical="center"/>
    </xf>
    <xf numFmtId="38" fontId="6" fillId="0" borderId="46" xfId="1" applyNumberFormat="1" applyFont="1" applyFill="1" applyBorder="1" applyAlignment="1">
      <alignment horizontal="center" vertical="center"/>
    </xf>
    <xf numFmtId="38" fontId="6" fillId="0" borderId="67" xfId="1" applyNumberFormat="1" applyFont="1" applyFill="1" applyBorder="1" applyAlignment="1">
      <alignment horizontal="center" vertical="center"/>
    </xf>
    <xf numFmtId="38" fontId="6" fillId="0" borderId="18" xfId="1" applyNumberFormat="1" applyFont="1" applyFill="1" applyBorder="1" applyAlignment="1">
      <alignment horizontal="center" vertical="center"/>
    </xf>
    <xf numFmtId="38" fontId="6" fillId="0" borderId="20" xfId="1" applyNumberFormat="1" applyFont="1" applyFill="1" applyBorder="1" applyAlignment="1">
      <alignment horizontal="center" vertical="center"/>
    </xf>
    <xf numFmtId="38" fontId="6" fillId="0" borderId="76" xfId="1" applyNumberFormat="1" applyFont="1" applyFill="1" applyBorder="1" applyAlignment="1">
      <alignment horizontal="center" vertical="center"/>
    </xf>
    <xf numFmtId="38" fontId="6" fillId="0" borderId="138" xfId="1" applyNumberFormat="1" applyFont="1" applyFill="1" applyBorder="1" applyAlignment="1">
      <alignment horizontal="center" vertical="center"/>
    </xf>
    <xf numFmtId="38" fontId="6" fillId="0" borderId="23" xfId="1" applyNumberFormat="1" applyFont="1" applyFill="1" applyBorder="1" applyAlignment="1">
      <alignment horizontal="center" vertical="center"/>
    </xf>
    <xf numFmtId="38" fontId="6" fillId="0" borderId="25" xfId="1" applyNumberFormat="1" applyFont="1" applyFill="1" applyBorder="1" applyAlignment="1">
      <alignment horizontal="center" vertical="center"/>
    </xf>
    <xf numFmtId="38" fontId="6" fillId="0" borderId="77" xfId="1" applyNumberFormat="1" applyFont="1" applyFill="1" applyBorder="1" applyAlignment="1">
      <alignment horizontal="center" vertical="center"/>
    </xf>
    <xf numFmtId="38" fontId="6" fillId="0" borderId="73" xfId="1" applyNumberFormat="1" applyFont="1" applyFill="1" applyBorder="1" applyAlignment="1">
      <alignment horizontal="center" vertical="center"/>
    </xf>
    <xf numFmtId="0" fontId="3" fillId="0" borderId="95" xfId="1" applyFont="1" applyFill="1" applyBorder="1" applyAlignment="1">
      <alignment horizontal="center" vertical="center"/>
    </xf>
    <xf numFmtId="38" fontId="6" fillId="0" borderId="29" xfId="1" applyNumberFormat="1" applyFont="1" applyFill="1" applyBorder="1" applyAlignment="1">
      <alignment horizontal="center" vertical="center"/>
    </xf>
    <xf numFmtId="38" fontId="6" fillId="0" borderId="31" xfId="1" applyNumberFormat="1" applyFont="1" applyFill="1" applyBorder="1" applyAlignment="1">
      <alignment horizontal="center" vertical="center"/>
    </xf>
    <xf numFmtId="38" fontId="6" fillId="0" borderId="78" xfId="1" applyNumberFormat="1" applyFont="1" applyFill="1" applyBorder="1" applyAlignment="1">
      <alignment horizontal="center" vertical="center"/>
    </xf>
    <xf numFmtId="38" fontId="6" fillId="0" borderId="70" xfId="1" applyNumberFormat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left" vertical="center"/>
    </xf>
    <xf numFmtId="0" fontId="6" fillId="0" borderId="49" xfId="1" applyFont="1" applyFill="1" applyBorder="1" applyAlignment="1">
      <alignment horizontal="left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76" xfId="1" applyFont="1" applyFill="1" applyBorder="1" applyAlignment="1">
      <alignment horizontal="center" vertical="center"/>
    </xf>
    <xf numFmtId="38" fontId="28" fillId="0" borderId="18" xfId="1" applyNumberFormat="1" applyFont="1" applyFill="1" applyBorder="1" applyAlignment="1">
      <alignment horizontal="center" vertical="center"/>
    </xf>
    <xf numFmtId="38" fontId="13" fillId="0" borderId="21" xfId="1" applyNumberFormat="1" applyFont="1" applyFill="1" applyBorder="1" applyAlignment="1">
      <alignment horizontal="center" vertical="center"/>
    </xf>
    <xf numFmtId="0" fontId="3" fillId="0" borderId="77" xfId="1" applyFont="1" applyFill="1" applyBorder="1" applyAlignment="1">
      <alignment horizontal="center" vertical="center"/>
    </xf>
    <xf numFmtId="38" fontId="28" fillId="0" borderId="23" xfId="1" applyNumberFormat="1" applyFont="1" applyFill="1" applyBorder="1" applyAlignment="1">
      <alignment horizontal="center" vertical="center"/>
    </xf>
    <xf numFmtId="38" fontId="13" fillId="0" borderId="27" xfId="1" applyNumberFormat="1" applyFont="1" applyFill="1" applyBorder="1" applyAlignment="1">
      <alignment horizontal="center" vertical="center"/>
    </xf>
    <xf numFmtId="0" fontId="3" fillId="0" borderId="78" xfId="1" applyFont="1" applyFill="1" applyBorder="1" applyAlignment="1">
      <alignment horizontal="center" vertical="center"/>
    </xf>
    <xf numFmtId="38" fontId="28" fillId="0" borderId="29" xfId="1" applyNumberFormat="1" applyFont="1" applyFill="1" applyBorder="1" applyAlignment="1">
      <alignment horizontal="center" vertical="center"/>
    </xf>
    <xf numFmtId="38" fontId="6" fillId="0" borderId="79" xfId="1" applyNumberFormat="1" applyFont="1" applyFill="1" applyBorder="1" applyAlignment="1">
      <alignment horizontal="center" vertical="center"/>
    </xf>
    <xf numFmtId="38" fontId="28" fillId="0" borderId="79" xfId="1" applyNumberFormat="1" applyFont="1" applyFill="1" applyBorder="1" applyAlignment="1">
      <alignment horizontal="center" vertical="center"/>
    </xf>
    <xf numFmtId="38" fontId="13" fillId="0" borderId="80" xfId="1" applyNumberFormat="1" applyFont="1" applyFill="1" applyBorder="1" applyAlignment="1">
      <alignment horizontal="center" vertical="center"/>
    </xf>
    <xf numFmtId="38" fontId="6" fillId="0" borderId="33" xfId="1" applyNumberFormat="1" applyFont="1" applyFill="1" applyBorder="1" applyAlignment="1">
      <alignment horizontal="center" vertical="center"/>
    </xf>
    <xf numFmtId="38" fontId="13" fillId="0" borderId="12" xfId="1" applyNumberFormat="1" applyFont="1" applyFill="1" applyBorder="1" applyAlignment="1">
      <alignment horizontal="center" vertical="center"/>
    </xf>
    <xf numFmtId="38" fontId="13" fillId="0" borderId="46" xfId="1" applyNumberFormat="1" applyFont="1" applyFill="1" applyBorder="1" applyAlignment="1">
      <alignment horizontal="center" vertical="center"/>
    </xf>
    <xf numFmtId="38" fontId="6" fillId="0" borderId="57" xfId="1" applyNumberFormat="1" applyFont="1" applyFill="1" applyBorder="1" applyAlignment="1">
      <alignment horizontal="center" vertical="center"/>
    </xf>
    <xf numFmtId="38" fontId="13" fillId="0" borderId="60" xfId="1" applyNumberFormat="1" applyFont="1" applyFill="1" applyBorder="1" applyAlignment="1">
      <alignment horizontal="center" vertical="center"/>
    </xf>
    <xf numFmtId="38" fontId="6" fillId="0" borderId="53" xfId="1" applyNumberFormat="1" applyFont="1" applyFill="1" applyBorder="1" applyAlignment="1">
      <alignment horizontal="center" vertical="center"/>
    </xf>
    <xf numFmtId="38" fontId="13" fillId="0" borderId="56" xfId="1" applyNumberFormat="1" applyFont="1" applyFill="1" applyBorder="1" applyAlignment="1">
      <alignment horizontal="center" vertical="center"/>
    </xf>
    <xf numFmtId="38" fontId="13" fillId="0" borderId="52" xfId="1" applyNumberFormat="1" applyFont="1" applyFill="1" applyBorder="1" applyAlignment="1">
      <alignment horizontal="center" vertical="center"/>
    </xf>
    <xf numFmtId="38" fontId="12" fillId="0" borderId="81" xfId="1" applyNumberFormat="1" applyFont="1" applyFill="1" applyBorder="1" applyAlignment="1">
      <alignment horizontal="center" vertical="center"/>
    </xf>
    <xf numFmtId="38" fontId="13" fillId="0" borderId="67" xfId="1" applyNumberFormat="1" applyFont="1" applyFill="1" applyBorder="1" applyAlignment="1">
      <alignment horizontal="center" vertical="center"/>
    </xf>
    <xf numFmtId="38" fontId="12" fillId="0" borderId="56" xfId="1" applyNumberFormat="1" applyFont="1" applyFill="1" applyBorder="1" applyAlignment="1">
      <alignment horizontal="center" vertical="center"/>
    </xf>
    <xf numFmtId="38" fontId="12" fillId="0" borderId="46" xfId="1" applyNumberFormat="1" applyFont="1" applyFill="1" applyBorder="1" applyAlignment="1">
      <alignment horizontal="center" vertical="center"/>
    </xf>
    <xf numFmtId="38" fontId="12" fillId="0" borderId="52" xfId="1" applyNumberFormat="1" applyFont="1" applyFill="1" applyBorder="1" applyAlignment="1">
      <alignment horizontal="center" vertical="center"/>
    </xf>
    <xf numFmtId="38" fontId="6" fillId="0" borderId="82" xfId="1" applyNumberFormat="1" applyFont="1" applyFill="1" applyBorder="1" applyAlignment="1">
      <alignment horizontal="center" vertical="center"/>
    </xf>
    <xf numFmtId="38" fontId="6" fillId="0" borderId="83" xfId="1" applyNumberFormat="1" applyFont="1" applyFill="1" applyBorder="1" applyAlignment="1">
      <alignment horizontal="center" vertical="center"/>
    </xf>
    <xf numFmtId="38" fontId="6" fillId="0" borderId="84" xfId="1" applyNumberFormat="1" applyFont="1" applyFill="1" applyBorder="1" applyAlignment="1">
      <alignment horizontal="center" vertical="center"/>
    </xf>
    <xf numFmtId="38" fontId="28" fillId="0" borderId="85" xfId="1" applyNumberFormat="1" applyFont="1" applyFill="1" applyBorder="1" applyAlignment="1">
      <alignment horizontal="center" vertical="center"/>
    </xf>
    <xf numFmtId="38" fontId="28" fillId="0" borderId="87" xfId="1" applyNumberFormat="1" applyFont="1" applyFill="1" applyBorder="1" applyAlignment="1">
      <alignment horizontal="center" vertical="center"/>
    </xf>
    <xf numFmtId="38" fontId="6" fillId="0" borderId="133" xfId="1" applyNumberFormat="1" applyFont="1" applyFill="1" applyBorder="1" applyAlignment="1">
      <alignment horizontal="center" vertical="center"/>
    </xf>
    <xf numFmtId="38" fontId="28" fillId="0" borderId="116" xfId="1" applyNumberFormat="1" applyFont="1" applyFill="1" applyBorder="1" applyAlignment="1">
      <alignment horizontal="center" vertical="center"/>
    </xf>
    <xf numFmtId="38" fontId="28" fillId="0" borderId="136" xfId="1" applyNumberFormat="1" applyFont="1" applyFill="1" applyBorder="1" applyAlignment="1">
      <alignment horizontal="center" vertical="center"/>
    </xf>
    <xf numFmtId="38" fontId="28" fillId="0" borderId="137" xfId="1" applyNumberFormat="1" applyFont="1" applyFill="1" applyBorder="1" applyAlignment="1">
      <alignment horizontal="center" vertical="center"/>
    </xf>
    <xf numFmtId="38" fontId="28" fillId="0" borderId="89" xfId="1" applyNumberFormat="1" applyFont="1" applyFill="1" applyBorder="1" applyAlignment="1">
      <alignment horizontal="center" vertical="center"/>
    </xf>
    <xf numFmtId="38" fontId="28" fillId="0" borderId="102" xfId="1" applyNumberFormat="1" applyFont="1" applyFill="1" applyBorder="1" applyAlignment="1">
      <alignment horizontal="center" vertical="center"/>
    </xf>
    <xf numFmtId="38" fontId="28" fillId="0" borderId="103" xfId="1" applyNumberFormat="1" applyFont="1" applyFill="1" applyBorder="1" applyAlignment="1">
      <alignment horizontal="center" vertical="center"/>
    </xf>
    <xf numFmtId="38" fontId="28" fillId="0" borderId="134" xfId="1" applyNumberFormat="1" applyFont="1" applyFill="1" applyBorder="1" applyAlignment="1">
      <alignment horizontal="center" vertical="center"/>
    </xf>
    <xf numFmtId="38" fontId="28" fillId="0" borderId="135" xfId="1" applyNumberFormat="1" applyFont="1" applyFill="1" applyBorder="1" applyAlignment="1">
      <alignment horizontal="center" vertical="center"/>
    </xf>
    <xf numFmtId="38" fontId="28" fillId="0" borderId="115" xfId="1" applyNumberFormat="1" applyFont="1" applyFill="1" applyBorder="1" applyAlignment="1">
      <alignment horizontal="center" vertical="center"/>
    </xf>
    <xf numFmtId="38" fontId="28" fillId="0" borderId="72" xfId="1" applyNumberFormat="1" applyFont="1" applyFill="1" applyBorder="1" applyAlignment="1">
      <alignment horizontal="center" vertical="center"/>
    </xf>
    <xf numFmtId="38" fontId="28" fillId="0" borderId="24" xfId="1" applyNumberFormat="1" applyFont="1" applyFill="1" applyBorder="1" applyAlignment="1">
      <alignment horizontal="center" vertical="center"/>
    </xf>
    <xf numFmtId="38" fontId="28" fillId="0" borderId="81" xfId="1" applyNumberFormat="1" applyFont="1" applyFill="1" applyBorder="1" applyAlignment="1">
      <alignment horizontal="center" vertical="center"/>
    </xf>
    <xf numFmtId="38" fontId="6" fillId="0" borderId="12" xfId="1" applyNumberFormat="1" applyFont="1" applyFill="1" applyBorder="1" applyAlignment="1">
      <alignment horizontal="center" vertical="center"/>
    </xf>
    <xf numFmtId="38" fontId="6" fillId="0" borderId="60" xfId="1" applyNumberFormat="1" applyFont="1" applyFill="1" applyBorder="1" applyAlignment="1">
      <alignment horizontal="center" vertical="center"/>
    </xf>
    <xf numFmtId="38" fontId="6" fillId="0" borderId="91" xfId="1" applyNumberFormat="1" applyFont="1" applyFill="1" applyBorder="1" applyAlignment="1">
      <alignment horizontal="center" vertical="center"/>
    </xf>
    <xf numFmtId="38" fontId="6" fillId="0" borderId="92" xfId="1" applyNumberFormat="1" applyFont="1" applyFill="1" applyBorder="1" applyAlignment="1">
      <alignment horizontal="center" vertical="center"/>
    </xf>
    <xf numFmtId="38" fontId="6" fillId="0" borderId="56" xfId="1" applyNumberFormat="1" applyFont="1" applyFill="1" applyBorder="1" applyAlignment="1">
      <alignment horizontal="center" vertical="center"/>
    </xf>
    <xf numFmtId="38" fontId="6" fillId="0" borderId="93" xfId="1" applyNumberFormat="1" applyFont="1" applyFill="1" applyBorder="1" applyAlignment="1">
      <alignment horizontal="center" vertical="center"/>
    </xf>
    <xf numFmtId="0" fontId="3" fillId="0" borderId="94" xfId="1" applyFont="1" applyFill="1" applyBorder="1" applyAlignment="1">
      <alignment horizontal="center" vertical="center"/>
    </xf>
    <xf numFmtId="38" fontId="6" fillId="0" borderId="64" xfId="1" applyNumberFormat="1" applyFont="1" applyFill="1" applyBorder="1" applyAlignment="1">
      <alignment horizontal="center" vertical="center"/>
    </xf>
    <xf numFmtId="38" fontId="6" fillId="0" borderId="52" xfId="1" applyNumberFormat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left" vertical="center"/>
    </xf>
    <xf numFmtId="38" fontId="6" fillId="0" borderId="81" xfId="1" applyNumberFormat="1" applyFont="1" applyFill="1" applyBorder="1" applyAlignment="1">
      <alignment horizontal="center" vertical="center"/>
    </xf>
    <xf numFmtId="0" fontId="3" fillId="0" borderId="72" xfId="1" applyFont="1" applyFill="1" applyBorder="1" applyAlignment="1">
      <alignment horizontal="center" vertical="center"/>
    </xf>
    <xf numFmtId="38" fontId="6" fillId="0" borderId="95" xfId="1" applyNumberFormat="1" applyFont="1" applyFill="1" applyBorder="1" applyAlignment="1">
      <alignment horizontal="center" vertical="center"/>
    </xf>
    <xf numFmtId="38" fontId="6" fillId="0" borderId="96" xfId="1" applyNumberFormat="1" applyFont="1" applyFill="1" applyBorder="1" applyAlignment="1">
      <alignment horizontal="center" vertical="center"/>
    </xf>
    <xf numFmtId="38" fontId="28" fillId="0" borderId="58" xfId="1" applyNumberFormat="1" applyFont="1" applyFill="1" applyBorder="1" applyAlignment="1">
      <alignment horizontal="center" vertical="center"/>
    </xf>
    <xf numFmtId="38" fontId="28" fillId="0" borderId="138" xfId="1" applyNumberFormat="1" applyFont="1" applyFill="1" applyBorder="1" applyAlignment="1">
      <alignment horizontal="center" vertical="center"/>
    </xf>
    <xf numFmtId="38" fontId="6" fillId="0" borderId="88" xfId="1" applyNumberFormat="1" applyFont="1" applyFill="1" applyBorder="1" applyAlignment="1">
      <alignment horizontal="center" vertical="center"/>
    </xf>
    <xf numFmtId="38" fontId="6" fillId="0" borderId="98" xfId="1" applyNumberFormat="1" applyFont="1" applyFill="1" applyBorder="1" applyAlignment="1">
      <alignment horizontal="center" vertical="center"/>
    </xf>
    <xf numFmtId="38" fontId="6" fillId="0" borderId="72" xfId="1" applyNumberFormat="1" applyFont="1" applyFill="1" applyBorder="1" applyAlignment="1">
      <alignment horizontal="center" vertical="center"/>
    </xf>
    <xf numFmtId="38" fontId="6" fillId="0" borderId="94" xfId="1" applyNumberFormat="1" applyFont="1" applyFill="1" applyBorder="1" applyAlignment="1">
      <alignment horizontal="center" vertical="center"/>
    </xf>
    <xf numFmtId="38" fontId="6" fillId="0" borderId="74" xfId="1" applyNumberFormat="1" applyFont="1" applyFill="1" applyBorder="1" applyAlignment="1">
      <alignment horizontal="center" vertical="center"/>
    </xf>
    <xf numFmtId="38" fontId="6" fillId="0" borderId="114" xfId="1" applyNumberFormat="1" applyFont="1" applyFill="1" applyBorder="1" applyAlignment="1">
      <alignment horizontal="center" vertical="center"/>
    </xf>
    <xf numFmtId="38" fontId="28" fillId="19" borderId="19" xfId="1" applyNumberFormat="1" applyFont="1" applyFill="1" applyBorder="1" applyAlignment="1">
      <alignment horizontal="center" vertical="center"/>
    </xf>
    <xf numFmtId="38" fontId="28" fillId="19" borderId="26" xfId="1" applyNumberFormat="1" applyFont="1" applyFill="1" applyBorder="1" applyAlignment="1">
      <alignment horizontal="center" vertical="center"/>
    </xf>
    <xf numFmtId="38" fontId="28" fillId="19" borderId="30" xfId="1" applyNumberFormat="1" applyFont="1" applyFill="1" applyBorder="1" applyAlignment="1">
      <alignment horizontal="center" vertical="center"/>
    </xf>
    <xf numFmtId="38" fontId="28" fillId="19" borderId="34" xfId="1" applyNumberFormat="1" applyFont="1" applyFill="1" applyBorder="1" applyAlignment="1">
      <alignment horizontal="center" vertical="center"/>
    </xf>
    <xf numFmtId="38" fontId="28" fillId="19" borderId="36" xfId="1" applyNumberFormat="1" applyFont="1" applyFill="1" applyBorder="1" applyAlignment="1">
      <alignment horizontal="center" vertical="center"/>
    </xf>
    <xf numFmtId="38" fontId="28" fillId="19" borderId="38" xfId="1" applyNumberFormat="1" applyFont="1" applyFill="1" applyBorder="1" applyAlignment="1">
      <alignment horizontal="center" vertical="center"/>
    </xf>
    <xf numFmtId="38" fontId="6" fillId="19" borderId="42" xfId="1" applyNumberFormat="1" applyFont="1" applyFill="1" applyBorder="1" applyAlignment="1">
      <alignment horizontal="center" vertical="center"/>
    </xf>
    <xf numFmtId="38" fontId="6" fillId="19" borderId="36" xfId="1" applyNumberFormat="1" applyFont="1" applyFill="1" applyBorder="1" applyAlignment="1">
      <alignment horizontal="center" vertical="center"/>
    </xf>
    <xf numFmtId="38" fontId="6" fillId="19" borderId="34" xfId="1" applyNumberFormat="1" applyFont="1" applyFill="1" applyBorder="1" applyAlignment="1">
      <alignment horizontal="center" vertical="center"/>
    </xf>
    <xf numFmtId="38" fontId="6" fillId="19" borderId="38" xfId="1" applyNumberFormat="1" applyFont="1" applyFill="1" applyBorder="1" applyAlignment="1">
      <alignment horizontal="center" vertical="center"/>
    </xf>
    <xf numFmtId="38" fontId="6" fillId="19" borderId="26" xfId="1" applyNumberFormat="1" applyFont="1" applyFill="1" applyBorder="1" applyAlignment="1">
      <alignment horizontal="center" vertical="center"/>
    </xf>
    <xf numFmtId="38" fontId="6" fillId="19" borderId="24" xfId="1" applyNumberFormat="1" applyFont="1" applyFill="1" applyBorder="1" applyAlignment="1">
      <alignment horizontal="center" vertical="center"/>
    </xf>
    <xf numFmtId="38" fontId="6" fillId="19" borderId="54" xfId="1" applyNumberFormat="1" applyFont="1" applyFill="1" applyBorder="1" applyAlignment="1">
      <alignment horizontal="center" vertical="center"/>
    </xf>
    <xf numFmtId="38" fontId="6" fillId="19" borderId="58" xfId="1" applyNumberFormat="1" applyFont="1" applyFill="1" applyBorder="1" applyAlignment="1">
      <alignment horizontal="center" vertical="center"/>
    </xf>
    <xf numFmtId="38" fontId="6" fillId="19" borderId="50" xfId="1" applyNumberFormat="1" applyFont="1" applyFill="1" applyBorder="1" applyAlignment="1">
      <alignment horizontal="center" vertical="center"/>
    </xf>
    <xf numFmtId="166" fontId="24" fillId="19" borderId="19" xfId="0" applyNumberFormat="1" applyFont="1" applyFill="1" applyBorder="1"/>
    <xf numFmtId="166" fontId="24" fillId="19" borderId="24" xfId="0" applyNumberFormat="1" applyFont="1" applyFill="1" applyBorder="1"/>
    <xf numFmtId="166" fontId="24" fillId="19" borderId="30" xfId="0" applyNumberFormat="1" applyFont="1" applyFill="1" applyBorder="1"/>
    <xf numFmtId="38" fontId="28" fillId="19" borderId="79" xfId="1" applyNumberFormat="1" applyFont="1" applyFill="1" applyBorder="1" applyAlignment="1">
      <alignment horizontal="center" vertical="center"/>
    </xf>
    <xf numFmtId="38" fontId="6" fillId="19" borderId="55" xfId="1" applyNumberFormat="1" applyFont="1" applyFill="1" applyBorder="1" applyAlignment="1">
      <alignment horizontal="center" vertical="center"/>
    </xf>
    <xf numFmtId="38" fontId="6" fillId="19" borderId="45" xfId="1" applyNumberFormat="1" applyFont="1" applyFill="1" applyBorder="1" applyAlignment="1">
      <alignment horizontal="center" vertical="center"/>
    </xf>
    <xf numFmtId="38" fontId="6" fillId="19" borderId="51" xfId="1" applyNumberFormat="1" applyFont="1" applyFill="1" applyBorder="1" applyAlignment="1">
      <alignment horizontal="center" vertical="center"/>
    </xf>
    <xf numFmtId="38" fontId="28" fillId="19" borderId="137" xfId="1" applyNumberFormat="1" applyFont="1" applyFill="1" applyBorder="1" applyAlignment="1">
      <alignment horizontal="center" vertical="center"/>
    </xf>
    <xf numFmtId="38" fontId="28" fillId="19" borderId="87" xfId="1" applyNumberFormat="1" applyFont="1" applyFill="1" applyBorder="1" applyAlignment="1">
      <alignment horizontal="center" vertical="center"/>
    </xf>
    <xf numFmtId="38" fontId="28" fillId="19" borderId="103" xfId="1" applyNumberFormat="1" applyFont="1" applyFill="1" applyBorder="1" applyAlignment="1">
      <alignment horizontal="center" vertical="center"/>
    </xf>
    <xf numFmtId="38" fontId="28" fillId="19" borderId="135" xfId="1" applyNumberFormat="1" applyFont="1" applyFill="1" applyBorder="1" applyAlignment="1">
      <alignment horizontal="center" vertical="center"/>
    </xf>
    <xf numFmtId="38" fontId="28" fillId="19" borderId="116" xfId="1" applyNumberFormat="1" applyFont="1" applyFill="1" applyBorder="1" applyAlignment="1">
      <alignment horizontal="center" vertical="center"/>
    </xf>
    <xf numFmtId="38" fontId="28" fillId="19" borderId="24" xfId="1" applyNumberFormat="1" applyFont="1" applyFill="1" applyBorder="1" applyAlignment="1">
      <alignment horizontal="center" vertical="center"/>
    </xf>
    <xf numFmtId="38" fontId="6" fillId="19" borderId="30" xfId="1" applyNumberFormat="1" applyFont="1" applyFill="1" applyBorder="1" applyAlignment="1">
      <alignment horizontal="center" vertical="center"/>
    </xf>
    <xf numFmtId="38" fontId="6" fillId="19" borderId="74" xfId="1" applyNumberFormat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horizontal="center" vertical="center"/>
    </xf>
    <xf numFmtId="3" fontId="3" fillId="0" borderId="71" xfId="1" applyNumberFormat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vertical="center"/>
    </xf>
    <xf numFmtId="164" fontId="3" fillId="0" borderId="34" xfId="1" applyNumberFormat="1" applyFont="1" applyFill="1" applyBorder="1" applyAlignment="1">
      <alignment horizontal="center" vertical="center"/>
    </xf>
    <xf numFmtId="165" fontId="3" fillId="0" borderId="43" xfId="1" applyNumberFormat="1" applyFont="1" applyFill="1" applyBorder="1" applyAlignment="1">
      <alignment horizontal="center" vertical="center"/>
    </xf>
    <xf numFmtId="0" fontId="6" fillId="0" borderId="95" xfId="1" applyFont="1" applyFill="1" applyBorder="1" applyAlignment="1">
      <alignment vertical="center"/>
    </xf>
    <xf numFmtId="164" fontId="3" fillId="0" borderId="39" xfId="1" applyNumberFormat="1" applyFont="1" applyFill="1" applyBorder="1" applyAlignment="1">
      <alignment horizontal="center" vertical="center"/>
    </xf>
    <xf numFmtId="165" fontId="3" fillId="0" borderId="105" xfId="1" applyNumberFormat="1" applyFont="1" applyFill="1" applyBorder="1" applyAlignment="1">
      <alignment horizontal="center" vertical="center"/>
    </xf>
    <xf numFmtId="38" fontId="6" fillId="0" borderId="106" xfId="1" applyNumberFormat="1" applyFont="1" applyFill="1" applyBorder="1" applyAlignment="1">
      <alignment horizontal="center" vertical="center"/>
    </xf>
    <xf numFmtId="38" fontId="6" fillId="0" borderId="107" xfId="1" applyNumberFormat="1" applyFont="1" applyFill="1" applyBorder="1" applyAlignment="1">
      <alignment horizontal="center" vertical="center"/>
    </xf>
    <xf numFmtId="38" fontId="6" fillId="0" borderId="108" xfId="1" applyNumberFormat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vertical="center"/>
    </xf>
    <xf numFmtId="164" fontId="3" fillId="0" borderId="36" xfId="1" applyNumberFormat="1" applyFont="1" applyFill="1" applyBorder="1" applyAlignment="1">
      <alignment horizontal="center" vertical="center"/>
    </xf>
    <xf numFmtId="165" fontId="3" fillId="0" borderId="45" xfId="1" applyNumberFormat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center" vertical="center"/>
    </xf>
    <xf numFmtId="165" fontId="3" fillId="0" borderId="66" xfId="1" applyNumberFormat="1" applyFont="1" applyFill="1" applyBorder="1" applyAlignment="1">
      <alignment horizontal="center" vertical="center"/>
    </xf>
    <xf numFmtId="165" fontId="3" fillId="0" borderId="42" xfId="1" applyNumberFormat="1" applyFont="1" applyFill="1" applyBorder="1" applyAlignment="1">
      <alignment horizontal="center" vertical="center"/>
    </xf>
    <xf numFmtId="165" fontId="3" fillId="0" borderId="71" xfId="1" applyNumberFormat="1" applyFont="1" applyFill="1" applyBorder="1" applyAlignment="1">
      <alignment horizontal="center" vertical="center"/>
    </xf>
    <xf numFmtId="165" fontId="3" fillId="0" borderId="36" xfId="1" applyNumberFormat="1" applyFont="1" applyFill="1" applyBorder="1" applyAlignment="1">
      <alignment horizontal="center" vertical="center"/>
    </xf>
    <xf numFmtId="165" fontId="3" fillId="0" borderId="50" xfId="1" applyNumberFormat="1" applyFont="1" applyFill="1" applyBorder="1" applyAlignment="1">
      <alignment horizontal="center" vertical="center"/>
    </xf>
    <xf numFmtId="165" fontId="3" fillId="0" borderId="38" xfId="1" applyNumberFormat="1" applyFont="1" applyFill="1" applyBorder="1" applyAlignment="1">
      <alignment horizontal="center" vertical="center"/>
    </xf>
    <xf numFmtId="38" fontId="28" fillId="0" borderId="54" xfId="1" applyNumberFormat="1" applyFont="1" applyFill="1" applyBorder="1" applyAlignment="1">
      <alignment horizontal="center" vertical="center"/>
    </xf>
    <xf numFmtId="165" fontId="3" fillId="0" borderId="34" xfId="1" applyNumberFormat="1" applyFont="1" applyFill="1" applyBorder="1" applyAlignment="1">
      <alignment horizontal="center" vertical="center"/>
    </xf>
    <xf numFmtId="165" fontId="3" fillId="0" borderId="51" xfId="1" applyNumberFormat="1" applyFont="1" applyFill="1" applyBorder="1" applyAlignment="1">
      <alignment horizontal="center" vertical="center"/>
    </xf>
    <xf numFmtId="38" fontId="6" fillId="0" borderId="42" xfId="1" applyNumberFormat="1" applyFont="1" applyFill="1" applyBorder="1" applyAlignment="1">
      <alignment vertical="center"/>
    </xf>
    <xf numFmtId="38" fontId="6" fillId="0" borderId="10" xfId="1" applyNumberFormat="1" applyFont="1" applyFill="1" applyBorder="1" applyAlignment="1">
      <alignment vertical="center"/>
    </xf>
    <xf numFmtId="38" fontId="6" fillId="0" borderId="36" xfId="1" applyNumberFormat="1" applyFont="1" applyFill="1" applyBorder="1" applyAlignment="1">
      <alignment vertical="center"/>
    </xf>
    <xf numFmtId="38" fontId="6" fillId="0" borderId="46" xfId="1" applyNumberFormat="1" applyFont="1" applyFill="1" applyBorder="1" applyAlignment="1">
      <alignment vertical="center"/>
    </xf>
    <xf numFmtId="38" fontId="6" fillId="0" borderId="58" xfId="1" applyNumberFormat="1" applyFont="1" applyFill="1" applyBorder="1" applyAlignment="1">
      <alignment vertical="center"/>
    </xf>
    <xf numFmtId="38" fontId="6" fillId="0" borderId="60" xfId="1" applyNumberFormat="1" applyFont="1" applyFill="1" applyBorder="1" applyAlignment="1">
      <alignment vertical="center"/>
    </xf>
    <xf numFmtId="38" fontId="6" fillId="0" borderId="54" xfId="1" applyNumberFormat="1" applyFont="1" applyFill="1" applyBorder="1" applyAlignment="1">
      <alignment vertical="center"/>
    </xf>
    <xf numFmtId="38" fontId="6" fillId="0" borderId="56" xfId="1" applyNumberFormat="1" applyFont="1" applyFill="1" applyBorder="1" applyAlignment="1">
      <alignment vertical="center"/>
    </xf>
    <xf numFmtId="0" fontId="3" fillId="0" borderId="109" xfId="1" applyFont="1" applyFill="1" applyBorder="1" applyAlignment="1">
      <alignment horizontal="center" vertical="center"/>
    </xf>
    <xf numFmtId="0" fontId="3" fillId="0" borderId="99" xfId="1" applyFont="1" applyFill="1" applyBorder="1" applyAlignment="1">
      <alignment horizontal="center" vertical="center"/>
    </xf>
    <xf numFmtId="38" fontId="6" fillId="0" borderId="110" xfId="1" applyNumberFormat="1" applyFont="1" applyFill="1" applyBorder="1" applyAlignment="1">
      <alignment horizontal="center" vertical="center"/>
    </xf>
    <xf numFmtId="38" fontId="6" fillId="0" borderId="111" xfId="1" applyNumberFormat="1" applyFont="1" applyFill="1" applyBorder="1" applyAlignment="1">
      <alignment horizontal="center" vertical="center"/>
    </xf>
    <xf numFmtId="38" fontId="6" fillId="19" borderId="107" xfId="1" applyNumberFormat="1" applyFont="1" applyFill="1" applyBorder="1" applyAlignment="1">
      <alignment horizontal="center" vertical="center"/>
    </xf>
    <xf numFmtId="38" fontId="28" fillId="19" borderId="54" xfId="1" applyNumberFormat="1" applyFont="1" applyFill="1" applyBorder="1" applyAlignment="1">
      <alignment horizontal="center" vertical="center"/>
    </xf>
    <xf numFmtId="38" fontId="28" fillId="19" borderId="58" xfId="1" applyNumberFormat="1" applyFont="1" applyFill="1" applyBorder="1" applyAlignment="1">
      <alignment horizontal="center" vertical="center"/>
    </xf>
    <xf numFmtId="38" fontId="6" fillId="19" borderId="42" xfId="1" applyNumberFormat="1" applyFont="1" applyFill="1" applyBorder="1" applyAlignment="1">
      <alignment vertical="center"/>
    </xf>
    <xf numFmtId="38" fontId="6" fillId="19" borderId="36" xfId="1" applyNumberFormat="1" applyFont="1" applyFill="1" applyBorder="1" applyAlignment="1">
      <alignment vertical="center"/>
    </xf>
    <xf numFmtId="38" fontId="6" fillId="19" borderId="58" xfId="1" applyNumberFormat="1" applyFont="1" applyFill="1" applyBorder="1" applyAlignment="1">
      <alignment vertical="center"/>
    </xf>
    <xf numFmtId="38" fontId="6" fillId="19" borderId="54" xfId="1" applyNumberFormat="1" applyFont="1" applyFill="1" applyBorder="1" applyAlignment="1">
      <alignment vertical="center"/>
    </xf>
    <xf numFmtId="0" fontId="28" fillId="0" borderId="17" xfId="0" applyFont="1" applyFill="1" applyBorder="1" applyAlignment="1">
      <alignment horizontal="left" vertical="center" wrapText="1"/>
    </xf>
    <xf numFmtId="165" fontId="30" fillId="0" borderId="129" xfId="0" applyNumberFormat="1" applyFont="1" applyFill="1" applyBorder="1" applyAlignment="1">
      <alignment horizontal="center" wrapText="1"/>
    </xf>
    <xf numFmtId="2" fontId="33" fillId="0" borderId="17" xfId="0" applyNumberFormat="1" applyFont="1" applyFill="1" applyBorder="1" applyAlignment="1">
      <alignment horizontal="center" wrapText="1"/>
    </xf>
    <xf numFmtId="38" fontId="28" fillId="0" borderId="26" xfId="0" applyNumberFormat="1" applyFont="1" applyFill="1" applyBorder="1" applyAlignment="1">
      <alignment horizontal="center" wrapText="1"/>
    </xf>
    <xf numFmtId="38" fontId="28" fillId="0" borderId="19" xfId="0" applyNumberFormat="1" applyFont="1" applyFill="1" applyBorder="1" applyAlignment="1">
      <alignment horizontal="center" wrapText="1"/>
    </xf>
    <xf numFmtId="38" fontId="28" fillId="0" borderId="21" xfId="0" applyNumberFormat="1" applyFont="1" applyFill="1" applyBorder="1" applyAlignment="1">
      <alignment horizontal="center" wrapText="1"/>
    </xf>
    <xf numFmtId="0" fontId="28" fillId="0" borderId="22" xfId="0" applyFont="1" applyFill="1" applyBorder="1" applyAlignment="1">
      <alignment horizontal="left" vertical="center" wrapText="1"/>
    </xf>
    <xf numFmtId="165" fontId="30" fillId="0" borderId="130" xfId="0" applyNumberFormat="1" applyFont="1" applyFill="1" applyBorder="1" applyAlignment="1">
      <alignment horizontal="center" wrapText="1"/>
    </xf>
    <xf numFmtId="2" fontId="33" fillId="0" borderId="22" xfId="0" applyNumberFormat="1" applyFont="1" applyFill="1" applyBorder="1" applyAlignment="1">
      <alignment horizontal="center" wrapText="1"/>
    </xf>
    <xf numFmtId="38" fontId="28" fillId="0" borderId="24" xfId="0" applyNumberFormat="1" applyFont="1" applyFill="1" applyBorder="1" applyAlignment="1">
      <alignment horizontal="center" wrapText="1"/>
    </xf>
    <xf numFmtId="38" fontId="28" fillId="0" borderId="81" xfId="0" applyNumberFormat="1" applyFont="1" applyFill="1" applyBorder="1" applyAlignment="1">
      <alignment horizontal="center" wrapText="1"/>
    </xf>
    <xf numFmtId="38" fontId="28" fillId="0" borderId="77" xfId="0" applyNumberFormat="1" applyFont="1" applyFill="1" applyBorder="1" applyAlignment="1">
      <alignment horizontal="center" wrapText="1"/>
    </xf>
    <xf numFmtId="0" fontId="28" fillId="0" borderId="28" xfId="0" applyFont="1" applyFill="1" applyBorder="1" applyAlignment="1">
      <alignment horizontal="left" vertical="center" wrapText="1"/>
    </xf>
    <xf numFmtId="165" fontId="30" fillId="0" borderId="131" xfId="0" applyNumberFormat="1" applyFont="1" applyFill="1" applyBorder="1" applyAlignment="1">
      <alignment horizontal="center" wrapText="1"/>
    </xf>
    <xf numFmtId="2" fontId="33" fillId="0" borderId="28" xfId="0" applyNumberFormat="1" applyFont="1" applyFill="1" applyBorder="1" applyAlignment="1">
      <alignment horizontal="center" wrapText="1"/>
    </xf>
    <xf numFmtId="38" fontId="28" fillId="0" borderId="78" xfId="0" applyNumberFormat="1" applyFont="1" applyFill="1" applyBorder="1" applyAlignment="1">
      <alignment horizontal="center" wrapText="1"/>
    </xf>
    <xf numFmtId="38" fontId="28" fillId="0" borderId="30" xfId="0" applyNumberFormat="1" applyFont="1" applyFill="1" applyBorder="1" applyAlignment="1">
      <alignment horizontal="center" wrapText="1"/>
    </xf>
    <xf numFmtId="0" fontId="28" fillId="19" borderId="125" xfId="0" applyFont="1" applyFill="1" applyBorder="1" applyAlignment="1">
      <alignment horizontal="center" vertical="center" wrapText="1"/>
    </xf>
    <xf numFmtId="0" fontId="28" fillId="19" borderId="153" xfId="0" applyFont="1" applyFill="1" applyBorder="1" applyAlignment="1">
      <alignment horizontal="center" vertical="center" wrapText="1"/>
    </xf>
    <xf numFmtId="0" fontId="28" fillId="19" borderId="117" xfId="0" applyFont="1" applyFill="1" applyBorder="1" applyAlignment="1">
      <alignment horizontal="center" vertical="center" wrapText="1"/>
    </xf>
    <xf numFmtId="0" fontId="28" fillId="19" borderId="118" xfId="0" applyFont="1" applyFill="1" applyBorder="1" applyAlignment="1">
      <alignment horizontal="center" vertical="center" wrapText="1"/>
    </xf>
    <xf numFmtId="0" fontId="28" fillId="19" borderId="16" xfId="0" applyFont="1" applyFill="1" applyBorder="1" applyAlignment="1">
      <alignment horizontal="center" vertical="center" wrapText="1"/>
    </xf>
    <xf numFmtId="0" fontId="28" fillId="19" borderId="9" xfId="0" applyFont="1" applyFill="1" applyBorder="1" applyAlignment="1">
      <alignment horizontal="center" vertical="center" wrapText="1"/>
    </xf>
    <xf numFmtId="0" fontId="28" fillId="19" borderId="125" xfId="0" applyFont="1" applyFill="1" applyBorder="1" applyAlignment="1">
      <alignment horizontal="center" wrapText="1"/>
    </xf>
    <xf numFmtId="0" fontId="28" fillId="19" borderId="126" xfId="0" applyFont="1" applyFill="1" applyBorder="1" applyAlignment="1">
      <alignment horizontal="center" wrapText="1"/>
    </xf>
    <xf numFmtId="0" fontId="28" fillId="19" borderId="90" xfId="0" applyFont="1" applyFill="1" applyBorder="1" applyAlignment="1">
      <alignment horizontal="center" vertical="center" wrapText="1"/>
    </xf>
    <xf numFmtId="0" fontId="28" fillId="19" borderId="113" xfId="0" applyFont="1" applyFill="1" applyBorder="1" applyAlignment="1">
      <alignment horizontal="center" vertical="center" wrapText="1"/>
    </xf>
    <xf numFmtId="0" fontId="28" fillId="19" borderId="90" xfId="0" applyFont="1" applyFill="1" applyBorder="1" applyAlignment="1">
      <alignment horizontal="center" wrapText="1"/>
    </xf>
    <xf numFmtId="0" fontId="28" fillId="19" borderId="113" xfId="0" applyFont="1" applyFill="1" applyBorder="1" applyAlignment="1">
      <alignment horizontal="center" wrapText="1"/>
    </xf>
    <xf numFmtId="0" fontId="28" fillId="19" borderId="9" xfId="0" applyFont="1" applyFill="1" applyBorder="1" applyAlignment="1">
      <alignment horizontal="center" wrapText="1"/>
    </xf>
    <xf numFmtId="0" fontId="28" fillId="19" borderId="139" xfId="0" applyFont="1" applyFill="1" applyBorder="1" applyAlignment="1">
      <alignment horizontal="center" wrapText="1"/>
    </xf>
    <xf numFmtId="0" fontId="28" fillId="19" borderId="144" xfId="0" applyFont="1" applyFill="1" applyBorder="1" applyAlignment="1">
      <alignment horizontal="center" wrapText="1"/>
    </xf>
    <xf numFmtId="0" fontId="28" fillId="19" borderId="140" xfId="0" applyFont="1" applyFill="1" applyBorder="1" applyAlignment="1">
      <alignment horizontal="center" wrapText="1"/>
    </xf>
    <xf numFmtId="0" fontId="29" fillId="19" borderId="14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 vertical="center"/>
    </xf>
    <xf numFmtId="0" fontId="28" fillId="19" borderId="126" xfId="0" applyFont="1" applyFill="1" applyBorder="1" applyAlignment="1">
      <alignment horizontal="center" vertical="center" wrapText="1"/>
    </xf>
    <xf numFmtId="0" fontId="28" fillId="19" borderId="128" xfId="0" applyFont="1" applyFill="1" applyBorder="1" applyAlignment="1">
      <alignment horizontal="center" wrapText="1"/>
    </xf>
    <xf numFmtId="0" fontId="6" fillId="0" borderId="119" xfId="0" applyFont="1" applyFill="1" applyBorder="1" applyAlignment="1">
      <alignment horizontal="left"/>
    </xf>
    <xf numFmtId="165" fontId="33" fillId="0" borderId="17" xfId="0" applyNumberFormat="1" applyFont="1" applyFill="1" applyBorder="1" applyAlignment="1">
      <alignment horizontal="center" vertical="center" wrapText="1"/>
    </xf>
    <xf numFmtId="2" fontId="29" fillId="0" borderId="120" xfId="0" applyNumberFormat="1" applyFont="1" applyFill="1" applyBorder="1" applyAlignment="1">
      <alignment horizontal="center"/>
    </xf>
    <xf numFmtId="1" fontId="24" fillId="0" borderId="76" xfId="0" applyNumberFormat="1" applyFont="1" applyFill="1" applyBorder="1" applyAlignment="1">
      <alignment horizontal="center"/>
    </xf>
    <xf numFmtId="1" fontId="24" fillId="0" borderId="19" xfId="0" applyNumberFormat="1" applyFont="1" applyFill="1" applyBorder="1" applyAlignment="1">
      <alignment horizontal="left" indent="1"/>
    </xf>
    <xf numFmtId="1" fontId="24" fillId="0" borderId="19" xfId="0" applyNumberFormat="1" applyFont="1" applyFill="1" applyBorder="1" applyAlignment="1">
      <alignment horizontal="left"/>
    </xf>
    <xf numFmtId="1" fontId="24" fillId="0" borderId="21" xfId="0" applyNumberFormat="1" applyFont="1" applyFill="1" applyBorder="1" applyAlignment="1">
      <alignment horizontal="left"/>
    </xf>
    <xf numFmtId="0" fontId="6" fillId="0" borderId="121" xfId="0" applyFont="1" applyFill="1" applyBorder="1" applyAlignment="1">
      <alignment horizontal="left"/>
    </xf>
    <xf numFmtId="165" fontId="33" fillId="0" borderId="22" xfId="0" applyNumberFormat="1" applyFont="1" applyFill="1" applyBorder="1" applyAlignment="1">
      <alignment horizontal="center" vertical="center" wrapText="1"/>
    </xf>
    <xf numFmtId="2" fontId="29" fillId="0" borderId="122" xfId="0" applyNumberFormat="1" applyFont="1" applyFill="1" applyBorder="1" applyAlignment="1">
      <alignment horizontal="center"/>
    </xf>
    <xf numFmtId="1" fontId="24" fillId="0" borderId="77" xfId="0" applyNumberFormat="1" applyFont="1" applyFill="1" applyBorder="1" applyAlignment="1">
      <alignment horizontal="center"/>
    </xf>
    <xf numFmtId="1" fontId="24" fillId="0" borderId="24" xfId="0" applyNumberFormat="1" applyFont="1" applyFill="1" applyBorder="1" applyAlignment="1">
      <alignment horizontal="left" indent="1"/>
    </xf>
    <xf numFmtId="1" fontId="24" fillId="0" borderId="24" xfId="0" applyNumberFormat="1" applyFont="1" applyFill="1" applyBorder="1" applyAlignment="1">
      <alignment horizontal="left"/>
    </xf>
    <xf numFmtId="1" fontId="24" fillId="0" borderId="81" xfId="0" applyNumberFormat="1" applyFont="1" applyFill="1" applyBorder="1" applyAlignment="1">
      <alignment horizontal="left"/>
    </xf>
    <xf numFmtId="0" fontId="24" fillId="0" borderId="121" xfId="0" applyFont="1" applyFill="1" applyBorder="1" applyAlignment="1">
      <alignment horizontal="left"/>
    </xf>
    <xf numFmtId="1" fontId="24" fillId="0" borderId="24" xfId="0" applyNumberFormat="1" applyFont="1" applyFill="1" applyBorder="1" applyAlignment="1">
      <alignment horizontal="center"/>
    </xf>
    <xf numFmtId="0" fontId="24" fillId="0" borderId="124" xfId="0" applyFont="1" applyFill="1" applyBorder="1" applyAlignment="1">
      <alignment horizontal="left"/>
    </xf>
    <xf numFmtId="165" fontId="33" fillId="0" borderId="28" xfId="0" applyNumberFormat="1" applyFont="1" applyFill="1" applyBorder="1" applyAlignment="1">
      <alignment horizontal="center" vertical="center" wrapText="1"/>
    </xf>
    <xf numFmtId="2" fontId="29" fillId="0" borderId="132" xfId="0" applyNumberFormat="1" applyFont="1" applyFill="1" applyBorder="1" applyAlignment="1">
      <alignment horizontal="center"/>
    </xf>
    <xf numFmtId="1" fontId="24" fillId="0" borderId="78" xfId="0" applyNumberFormat="1" applyFont="1" applyFill="1" applyBorder="1" applyAlignment="1">
      <alignment horizontal="center"/>
    </xf>
    <xf numFmtId="1" fontId="24" fillId="0" borderId="30" xfId="0" applyNumberFormat="1" applyFont="1" applyFill="1" applyBorder="1" applyAlignment="1">
      <alignment horizontal="left" indent="1"/>
    </xf>
    <xf numFmtId="1" fontId="24" fillId="0" borderId="30" xfId="0" applyNumberFormat="1" applyFont="1" applyFill="1" applyBorder="1" applyAlignment="1">
      <alignment horizontal="left"/>
    </xf>
    <xf numFmtId="1" fontId="29" fillId="0" borderId="30" xfId="0" applyNumberFormat="1" applyFont="1" applyFill="1" applyBorder="1" applyAlignment="1">
      <alignment horizontal="center"/>
    </xf>
    <xf numFmtId="1" fontId="24" fillId="0" borderId="32" xfId="0" applyNumberFormat="1" applyFont="1" applyFill="1" applyBorder="1" applyAlignment="1">
      <alignment horizontal="left"/>
    </xf>
    <xf numFmtId="0" fontId="28" fillId="0" borderId="17" xfId="0" applyFont="1" applyFill="1" applyBorder="1" applyAlignment="1">
      <alignment horizontal="left" wrapText="1"/>
    </xf>
    <xf numFmtId="165" fontId="17" fillId="0" borderId="17" xfId="1" applyNumberFormat="1" applyFont="1" applyFill="1" applyBorder="1" applyAlignment="1">
      <alignment horizontal="center" vertical="center"/>
    </xf>
    <xf numFmtId="38" fontId="28" fillId="0" borderId="18" xfId="0" applyNumberFormat="1" applyFont="1" applyFill="1" applyBorder="1" applyAlignment="1">
      <alignment horizontal="center" wrapText="1"/>
    </xf>
    <xf numFmtId="0" fontId="28" fillId="0" borderId="22" xfId="0" applyFont="1" applyFill="1" applyBorder="1" applyAlignment="1">
      <alignment horizontal="left" wrapText="1"/>
    </xf>
    <xf numFmtId="165" fontId="17" fillId="0" borderId="22" xfId="1" applyNumberFormat="1" applyFont="1" applyFill="1" applyBorder="1" applyAlignment="1">
      <alignment horizontal="center" vertical="center"/>
    </xf>
    <xf numFmtId="38" fontId="28" fillId="0" borderId="23" xfId="0" applyNumberFormat="1" applyFont="1" applyFill="1" applyBorder="1" applyAlignment="1">
      <alignment horizontal="center" wrapText="1"/>
    </xf>
    <xf numFmtId="0" fontId="28" fillId="0" borderId="28" xfId="0" applyFont="1" applyFill="1" applyBorder="1" applyAlignment="1">
      <alignment horizontal="left" wrapText="1"/>
    </xf>
    <xf numFmtId="165" fontId="17" fillId="0" borderId="28" xfId="1" applyNumberFormat="1" applyFont="1" applyFill="1" applyBorder="1" applyAlignment="1">
      <alignment horizontal="center" vertical="center"/>
    </xf>
    <xf numFmtId="38" fontId="28" fillId="0" borderId="29" xfId="0" applyNumberFormat="1" applyFont="1" applyFill="1" applyBorder="1" applyAlignment="1">
      <alignment horizontal="center" wrapText="1"/>
    </xf>
    <xf numFmtId="38" fontId="28" fillId="0" borderId="32" xfId="0" applyNumberFormat="1" applyFont="1" applyFill="1" applyBorder="1" applyAlignment="1">
      <alignment horizontal="center" wrapText="1"/>
    </xf>
    <xf numFmtId="0" fontId="28" fillId="0" borderId="112" xfId="0" applyFont="1" applyFill="1" applyBorder="1" applyAlignment="1">
      <alignment horizontal="left" wrapText="1"/>
    </xf>
    <xf numFmtId="2" fontId="33" fillId="0" borderId="112" xfId="0" applyNumberFormat="1" applyFont="1" applyFill="1" applyBorder="1" applyAlignment="1">
      <alignment horizontal="center" wrapText="1"/>
    </xf>
    <xf numFmtId="38" fontId="28" fillId="0" borderId="72" xfId="0" applyNumberFormat="1" applyFont="1" applyFill="1" applyBorder="1" applyAlignment="1">
      <alignment horizontal="center" wrapText="1"/>
    </xf>
    <xf numFmtId="38" fontId="28" fillId="0" borderId="27" xfId="0" applyNumberFormat="1" applyFont="1" applyFill="1" applyBorder="1" applyAlignment="1">
      <alignment horizontal="center" wrapText="1"/>
    </xf>
    <xf numFmtId="165" fontId="33" fillId="0" borderId="69" xfId="0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left"/>
    </xf>
    <xf numFmtId="2" fontId="29" fillId="0" borderId="17" xfId="0" applyNumberFormat="1" applyFont="1" applyFill="1" applyBorder="1" applyAlignment="1">
      <alignment horizontal="center"/>
    </xf>
    <xf numFmtId="1" fontId="29" fillId="0" borderId="18" xfId="0" applyNumberFormat="1" applyFont="1" applyFill="1" applyBorder="1" applyAlignment="1">
      <alignment horizontal="center"/>
    </xf>
    <xf numFmtId="1" fontId="29" fillId="0" borderId="19" xfId="0" applyNumberFormat="1" applyFont="1" applyFill="1" applyBorder="1" applyAlignment="1">
      <alignment horizontal="center"/>
    </xf>
    <xf numFmtId="1" fontId="29" fillId="0" borderId="21" xfId="0" applyNumberFormat="1" applyFont="1" applyFill="1" applyBorder="1" applyAlignment="1">
      <alignment horizontal="center"/>
    </xf>
    <xf numFmtId="0" fontId="24" fillId="0" borderId="22" xfId="0" applyFont="1" applyFill="1" applyBorder="1" applyAlignment="1">
      <alignment horizontal="left"/>
    </xf>
    <xf numFmtId="2" fontId="29" fillId="0" borderId="22" xfId="0" applyNumberFormat="1" applyFont="1" applyFill="1" applyBorder="1" applyAlignment="1">
      <alignment horizontal="center"/>
    </xf>
    <xf numFmtId="1" fontId="29" fillId="0" borderId="23" xfId="0" applyNumberFormat="1" applyFont="1" applyFill="1" applyBorder="1" applyAlignment="1">
      <alignment horizontal="center"/>
    </xf>
    <xf numFmtId="1" fontId="29" fillId="0" borderId="24" xfId="0" applyNumberFormat="1" applyFont="1" applyFill="1" applyBorder="1" applyAlignment="1">
      <alignment horizontal="center"/>
    </xf>
    <xf numFmtId="1" fontId="29" fillId="0" borderId="81" xfId="0" applyNumberFormat="1" applyFont="1" applyFill="1" applyBorder="1" applyAlignment="1">
      <alignment horizontal="center"/>
    </xf>
    <xf numFmtId="1" fontId="24" fillId="0" borderId="23" xfId="0" applyNumberFormat="1" applyFont="1" applyFill="1" applyBorder="1" applyAlignment="1">
      <alignment horizontal="center"/>
    </xf>
    <xf numFmtId="0" fontId="24" fillId="0" borderId="28" xfId="0" applyFont="1" applyFill="1" applyBorder="1" applyAlignment="1">
      <alignment horizontal="left"/>
    </xf>
    <xf numFmtId="2" fontId="29" fillId="0" borderId="28" xfId="0" applyNumberFormat="1" applyFont="1" applyFill="1" applyBorder="1" applyAlignment="1">
      <alignment horizontal="center"/>
    </xf>
    <xf numFmtId="1" fontId="24" fillId="0" borderId="29" xfId="0" applyNumberFormat="1" applyFont="1" applyFill="1" applyBorder="1" applyAlignment="1">
      <alignment horizontal="center"/>
    </xf>
    <xf numFmtId="1" fontId="24" fillId="0" borderId="30" xfId="0" applyNumberFormat="1" applyFont="1" applyFill="1" applyBorder="1" applyAlignment="1">
      <alignment horizontal="center"/>
    </xf>
    <xf numFmtId="1" fontId="29" fillId="0" borderId="32" xfId="0" applyNumberFormat="1" applyFont="1" applyFill="1" applyBorder="1" applyAlignment="1">
      <alignment horizontal="center"/>
    </xf>
    <xf numFmtId="38" fontId="28" fillId="0" borderId="94" xfId="0" applyNumberFormat="1" applyFont="1" applyFill="1" applyBorder="1" applyAlignment="1">
      <alignment horizontal="center" wrapText="1"/>
    </xf>
    <xf numFmtId="38" fontId="28" fillId="0" borderId="74" xfId="0" applyNumberFormat="1" applyFont="1" applyFill="1" applyBorder="1" applyAlignment="1">
      <alignment horizontal="center" wrapText="1"/>
    </xf>
    <xf numFmtId="38" fontId="28" fillId="0" borderId="104" xfId="0" applyNumberFormat="1" applyFont="1" applyFill="1" applyBorder="1" applyAlignment="1">
      <alignment horizontal="center" wrapText="1"/>
    </xf>
    <xf numFmtId="0" fontId="6" fillId="0" borderId="17" xfId="1" applyFont="1" applyFill="1" applyBorder="1" applyAlignment="1">
      <alignment vertical="center"/>
    </xf>
    <xf numFmtId="0" fontId="17" fillId="0" borderId="120" xfId="1" applyFont="1" applyFill="1" applyBorder="1" applyAlignment="1">
      <alignment horizontal="center" vertical="center"/>
    </xf>
    <xf numFmtId="4" fontId="7" fillId="0" borderId="17" xfId="1" applyNumberFormat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vertical="center"/>
    </xf>
    <xf numFmtId="0" fontId="17" fillId="0" borderId="122" xfId="1" applyFont="1" applyFill="1" applyBorder="1" applyAlignment="1">
      <alignment horizontal="center" vertical="center"/>
    </xf>
    <xf numFmtId="4" fontId="7" fillId="0" borderId="22" xfId="1" applyNumberFormat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vertical="center"/>
    </xf>
    <xf numFmtId="0" fontId="17" fillId="0" borderId="132" xfId="1" applyFont="1" applyFill="1" applyBorder="1" applyAlignment="1">
      <alignment horizontal="center" vertical="center"/>
    </xf>
    <xf numFmtId="4" fontId="7" fillId="0" borderId="28" xfId="1" applyNumberFormat="1" applyFont="1" applyFill="1" applyBorder="1" applyAlignment="1">
      <alignment horizontal="center" vertical="center"/>
    </xf>
    <xf numFmtId="165" fontId="30" fillId="0" borderId="17" xfId="0" applyNumberFormat="1" applyFont="1" applyFill="1" applyBorder="1" applyAlignment="1">
      <alignment horizontal="center" wrapText="1"/>
    </xf>
    <xf numFmtId="38" fontId="31" fillId="0" borderId="19" xfId="0" applyNumberFormat="1" applyFont="1" applyFill="1" applyBorder="1" applyAlignment="1">
      <alignment horizontal="center" wrapText="1"/>
    </xf>
    <xf numFmtId="38" fontId="31" fillId="0" borderId="21" xfId="0" applyNumberFormat="1" applyFont="1" applyFill="1" applyBorder="1" applyAlignment="1">
      <alignment horizontal="center" wrapText="1"/>
    </xf>
    <xf numFmtId="165" fontId="30" fillId="0" borderId="22" xfId="0" applyNumberFormat="1" applyFont="1" applyFill="1" applyBorder="1" applyAlignment="1">
      <alignment horizontal="center" wrapText="1"/>
    </xf>
    <xf numFmtId="38" fontId="31" fillId="0" borderId="24" xfId="0" applyNumberFormat="1" applyFont="1" applyFill="1" applyBorder="1" applyAlignment="1">
      <alignment horizontal="center" wrapText="1"/>
    </xf>
    <xf numFmtId="38" fontId="31" fillId="0" borderId="81" xfId="0" applyNumberFormat="1" applyFont="1" applyFill="1" applyBorder="1" applyAlignment="1">
      <alignment horizontal="center" wrapText="1"/>
    </xf>
    <xf numFmtId="2" fontId="33" fillId="0" borderId="22" xfId="0" applyNumberFormat="1" applyFont="1" applyFill="1" applyBorder="1" applyAlignment="1">
      <alignment horizontal="center"/>
    </xf>
    <xf numFmtId="0" fontId="28" fillId="0" borderId="127" xfId="0" applyFont="1" applyFill="1" applyBorder="1" applyAlignment="1">
      <alignment horizontal="left" wrapText="1"/>
    </xf>
    <xf numFmtId="165" fontId="30" fillId="0" borderId="127" xfId="0" applyNumberFormat="1" applyFont="1" applyFill="1" applyBorder="1" applyAlignment="1">
      <alignment horizontal="center" wrapText="1"/>
    </xf>
    <xf numFmtId="2" fontId="33" fillId="0" borderId="127" xfId="0" applyNumberFormat="1" applyFont="1" applyFill="1" applyBorder="1" applyAlignment="1">
      <alignment horizontal="center"/>
    </xf>
    <xf numFmtId="38" fontId="28" fillId="0" borderId="74" xfId="0" applyNumberFormat="1" applyFont="1" applyFill="1" applyBorder="1" applyAlignment="1">
      <alignment horizontal="center"/>
    </xf>
    <xf numFmtId="38" fontId="31" fillId="0" borderId="74" xfId="0" applyNumberFormat="1" applyFont="1" applyFill="1" applyBorder="1" applyAlignment="1">
      <alignment horizontal="center" wrapText="1"/>
    </xf>
    <xf numFmtId="38" fontId="31" fillId="0" borderId="104" xfId="0" applyNumberFormat="1" applyFont="1" applyFill="1" applyBorder="1" applyAlignment="1">
      <alignment horizontal="center" wrapText="1"/>
    </xf>
    <xf numFmtId="164" fontId="6" fillId="0" borderId="119" xfId="0" applyNumberFormat="1" applyFont="1" applyFill="1" applyBorder="1" applyAlignment="1">
      <alignment horizontal="center" vertical="center"/>
    </xf>
    <xf numFmtId="164" fontId="6" fillId="0" borderId="121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center" vertical="center"/>
    </xf>
    <xf numFmtId="165" fontId="7" fillId="0" borderId="22" xfId="0" applyNumberFormat="1" applyFont="1" applyFill="1" applyBorder="1" applyAlignment="1">
      <alignment horizontal="center" vertical="center"/>
    </xf>
    <xf numFmtId="164" fontId="7" fillId="0" borderId="28" xfId="0" applyNumberFormat="1" applyFont="1" applyFill="1" applyBorder="1" applyAlignment="1">
      <alignment horizontal="center" vertical="center"/>
    </xf>
    <xf numFmtId="165" fontId="7" fillId="0" borderId="17" xfId="0" applyNumberFormat="1" applyFont="1" applyFill="1" applyBorder="1" applyAlignment="1">
      <alignment horizontal="center" vertical="center"/>
    </xf>
    <xf numFmtId="165" fontId="7" fillId="0" borderId="113" xfId="0" applyNumberFormat="1" applyFont="1" applyFill="1" applyBorder="1" applyAlignment="1">
      <alignment horizontal="center"/>
    </xf>
    <xf numFmtId="165" fontId="7" fillId="0" borderId="113" xfId="0" applyNumberFormat="1" applyFont="1" applyFill="1" applyBorder="1" applyAlignment="1">
      <alignment horizontal="center" vertical="center"/>
    </xf>
    <xf numFmtId="165" fontId="7" fillId="0" borderId="127" xfId="0" applyNumberFormat="1" applyFont="1" applyFill="1" applyBorder="1" applyAlignment="1">
      <alignment horizontal="center" vertical="center"/>
    </xf>
    <xf numFmtId="165" fontId="19" fillId="0" borderId="113" xfId="0" applyNumberFormat="1" applyFont="1" applyFill="1" applyBorder="1" applyAlignment="1">
      <alignment horizontal="center" vertical="center"/>
    </xf>
    <xf numFmtId="165" fontId="7" fillId="0" borderId="28" xfId="0" applyNumberFormat="1" applyFont="1" applyFill="1" applyBorder="1" applyAlignment="1">
      <alignment horizontal="center" vertical="center"/>
    </xf>
    <xf numFmtId="38" fontId="6" fillId="0" borderId="34" xfId="1" applyNumberFormat="1" applyFont="1" applyFill="1" applyBorder="1" applyAlignment="1">
      <alignment vertical="center"/>
    </xf>
    <xf numFmtId="38" fontId="6" fillId="0" borderId="12" xfId="1" applyNumberFormat="1" applyFont="1" applyFill="1" applyBorder="1" applyAlignment="1">
      <alignment vertical="center"/>
    </xf>
    <xf numFmtId="38" fontId="6" fillId="0" borderId="107" xfId="1" applyNumberFormat="1" applyFont="1" applyFill="1" applyBorder="1" applyAlignment="1">
      <alignment vertical="center"/>
    </xf>
    <xf numFmtId="38" fontId="6" fillId="0" borderId="108" xfId="1" applyNumberFormat="1" applyFont="1" applyFill="1" applyBorder="1" applyAlignment="1">
      <alignment vertical="center"/>
    </xf>
    <xf numFmtId="38" fontId="6" fillId="0" borderId="54" xfId="1" applyNumberFormat="1" applyFont="1" applyFill="1" applyBorder="1" applyAlignment="1">
      <alignment horizontal="center"/>
    </xf>
    <xf numFmtId="38" fontId="6" fillId="0" borderId="55" xfId="1" applyNumberFormat="1" applyFont="1" applyFill="1" applyBorder="1" applyAlignment="1">
      <alignment horizontal="center"/>
    </xf>
    <xf numFmtId="38" fontId="6" fillId="0" borderId="58" xfId="1" applyNumberFormat="1" applyFont="1" applyFill="1" applyBorder="1" applyAlignment="1">
      <alignment horizontal="center"/>
    </xf>
    <xf numFmtId="38" fontId="6" fillId="0" borderId="59" xfId="1" applyNumberFormat="1" applyFont="1" applyFill="1" applyBorder="1" applyAlignment="1">
      <alignment horizontal="center"/>
    </xf>
    <xf numFmtId="38" fontId="28" fillId="0" borderId="86" xfId="1" applyNumberFormat="1" applyFont="1" applyFill="1" applyBorder="1" applyAlignment="1">
      <alignment horizontal="center" vertical="center"/>
    </xf>
    <xf numFmtId="38" fontId="28" fillId="0" borderId="88" xfId="1" applyNumberFormat="1" applyFont="1" applyFill="1" applyBorder="1" applyAlignment="1">
      <alignment horizontal="center" vertical="center"/>
    </xf>
    <xf numFmtId="38" fontId="28" fillId="0" borderId="114" xfId="1" applyNumberFormat="1" applyFont="1" applyFill="1" applyBorder="1" applyAlignment="1">
      <alignment horizontal="center" vertical="center"/>
    </xf>
    <xf numFmtId="38" fontId="28" fillId="0" borderId="98" xfId="1" applyNumberFormat="1" applyFont="1" applyFill="1" applyBorder="1" applyAlignment="1">
      <alignment horizontal="center" vertical="center"/>
    </xf>
    <xf numFmtId="38" fontId="28" fillId="0" borderId="73" xfId="1" applyNumberFormat="1" applyFont="1" applyFill="1" applyBorder="1" applyAlignment="1">
      <alignment horizontal="center" vertical="center"/>
    </xf>
    <xf numFmtId="38" fontId="6" fillId="19" borderId="54" xfId="1" applyNumberFormat="1" applyFont="1" applyFill="1" applyBorder="1" applyAlignment="1">
      <alignment horizontal="center"/>
    </xf>
    <xf numFmtId="38" fontId="6" fillId="19" borderId="36" xfId="1" applyNumberFormat="1" applyFont="1" applyFill="1" applyBorder="1" applyAlignment="1">
      <alignment horizontal="center"/>
    </xf>
    <xf numFmtId="38" fontId="6" fillId="19" borderId="58" xfId="1" applyNumberFormat="1" applyFont="1" applyFill="1" applyBorder="1" applyAlignment="1">
      <alignment horizontal="center"/>
    </xf>
    <xf numFmtId="38" fontId="6" fillId="19" borderId="65" xfId="1" applyNumberFormat="1" applyFont="1" applyFill="1" applyBorder="1" applyAlignment="1">
      <alignment horizontal="center" vertical="center"/>
    </xf>
    <xf numFmtId="38" fontId="6" fillId="19" borderId="19" xfId="1" applyNumberFormat="1" applyFont="1" applyFill="1" applyBorder="1" applyAlignment="1">
      <alignment horizontal="center" vertical="center"/>
    </xf>
    <xf numFmtId="38" fontId="23" fillId="0" borderId="86" xfId="1" applyNumberFormat="1" applyFont="1" applyFill="1" applyBorder="1" applyAlignment="1">
      <alignment horizontal="center" vertical="center"/>
    </xf>
    <xf numFmtId="38" fontId="23" fillId="0" borderId="88" xfId="1" applyNumberFormat="1" applyFont="1" applyFill="1" applyBorder="1" applyAlignment="1">
      <alignment horizontal="center" vertical="center"/>
    </xf>
    <xf numFmtId="38" fontId="23" fillId="0" borderId="114" xfId="1" applyNumberFormat="1" applyFont="1" applyFill="1" applyBorder="1" applyAlignment="1">
      <alignment horizontal="center" vertical="center"/>
    </xf>
    <xf numFmtId="38" fontId="23" fillId="0" borderId="138" xfId="1" applyNumberFormat="1" applyFont="1" applyFill="1" applyBorder="1" applyAlignment="1">
      <alignment horizontal="center" vertical="center"/>
    </xf>
    <xf numFmtId="38" fontId="23" fillId="0" borderId="98" xfId="1" applyNumberFormat="1" applyFont="1" applyFill="1" applyBorder="1" applyAlignment="1">
      <alignment horizontal="center" vertical="center"/>
    </xf>
    <xf numFmtId="38" fontId="23" fillId="0" borderId="73" xfId="1" applyNumberFormat="1" applyFont="1" applyFill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 vertical="center"/>
    </xf>
    <xf numFmtId="38" fontId="0" fillId="0" borderId="0" xfId="0" applyNumberFormat="1"/>
    <xf numFmtId="38" fontId="21" fillId="14" borderId="41" xfId="1" applyNumberFormat="1" applyFont="1" applyFill="1" applyBorder="1" applyAlignment="1">
      <alignment horizontal="center" vertical="center"/>
    </xf>
    <xf numFmtId="38" fontId="21" fillId="14" borderId="42" xfId="1" applyNumberFormat="1" applyFont="1" applyFill="1" applyBorder="1" applyAlignment="1">
      <alignment horizontal="center" vertical="center"/>
    </xf>
    <xf numFmtId="38" fontId="21" fillId="14" borderId="71" xfId="1" applyNumberFormat="1" applyFont="1" applyFill="1" applyBorder="1" applyAlignment="1">
      <alignment horizontal="center" vertical="center"/>
    </xf>
    <xf numFmtId="38" fontId="23" fillId="14" borderId="10" xfId="1" applyNumberFormat="1" applyFont="1" applyFill="1" applyBorder="1" applyAlignment="1">
      <alignment horizontal="center" vertical="center"/>
    </xf>
    <xf numFmtId="38" fontId="21" fillId="14" borderId="35" xfId="1" applyNumberFormat="1" applyFont="1" applyFill="1" applyBorder="1" applyAlignment="1">
      <alignment horizontal="center" vertical="center"/>
    </xf>
    <xf numFmtId="38" fontId="21" fillId="14" borderId="36" xfId="1" applyNumberFormat="1" applyFont="1" applyFill="1" applyBorder="1" applyAlignment="1">
      <alignment horizontal="center" vertical="center"/>
    </xf>
    <xf numFmtId="38" fontId="21" fillId="14" borderId="45" xfId="1" applyNumberFormat="1" applyFont="1" applyFill="1" applyBorder="1" applyAlignment="1">
      <alignment horizontal="center" vertical="center"/>
    </xf>
    <xf numFmtId="38" fontId="23" fillId="14" borderId="46" xfId="1" applyNumberFormat="1" applyFont="1" applyFill="1" applyBorder="1" applyAlignment="1">
      <alignment horizontal="center" vertical="center"/>
    </xf>
    <xf numFmtId="38" fontId="21" fillId="14" borderId="37" xfId="1" applyNumberFormat="1" applyFont="1" applyFill="1" applyBorder="1" applyAlignment="1">
      <alignment horizontal="center" vertical="center"/>
    </xf>
    <xf numFmtId="38" fontId="21" fillId="14" borderId="38" xfId="1" applyNumberFormat="1" applyFont="1" applyFill="1" applyBorder="1" applyAlignment="1">
      <alignment horizontal="center" vertical="center"/>
    </xf>
    <xf numFmtId="38" fontId="21" fillId="14" borderId="66" xfId="1" applyNumberFormat="1" applyFont="1" applyFill="1" applyBorder="1" applyAlignment="1">
      <alignment horizontal="center" vertical="center"/>
    </xf>
    <xf numFmtId="38" fontId="23" fillId="14" borderId="67" xfId="1" applyNumberFormat="1" applyFont="1" applyFill="1" applyBorder="1" applyAlignment="1">
      <alignment horizontal="center" vertical="center"/>
    </xf>
    <xf numFmtId="38" fontId="23" fillId="14" borderId="41" xfId="1" applyNumberFormat="1" applyFont="1" applyFill="1" applyBorder="1" applyAlignment="1">
      <alignment horizontal="center" vertical="center"/>
    </xf>
    <xf numFmtId="38" fontId="21" fillId="14" borderId="10" xfId="1" applyNumberFormat="1" applyFont="1" applyFill="1" applyBorder="1" applyAlignment="1">
      <alignment horizontal="center" vertical="center"/>
    </xf>
    <xf numFmtId="38" fontId="23" fillId="14" borderId="35" xfId="1" applyNumberFormat="1" applyFont="1" applyFill="1" applyBorder="1" applyAlignment="1">
      <alignment horizontal="center" vertical="center"/>
    </xf>
    <xf numFmtId="38" fontId="21" fillId="14" borderId="46" xfId="1" applyNumberFormat="1" applyFont="1" applyFill="1" applyBorder="1" applyAlignment="1">
      <alignment horizontal="center" vertical="center"/>
    </xf>
    <xf numFmtId="38" fontId="23" fillId="14" borderId="37" xfId="1" applyNumberFormat="1" applyFont="1" applyFill="1" applyBorder="1" applyAlignment="1">
      <alignment horizontal="center" vertical="center"/>
    </xf>
    <xf numFmtId="38" fontId="21" fillId="14" borderId="67" xfId="1" applyNumberFormat="1" applyFont="1" applyFill="1" applyBorder="1" applyAlignment="1">
      <alignment horizontal="center" vertical="center"/>
    </xf>
    <xf numFmtId="38" fontId="21" fillId="14" borderId="99" xfId="1" applyNumberFormat="1" applyFont="1" applyFill="1" applyBorder="1" applyAlignment="1">
      <alignment horizontal="center" vertical="center"/>
    </xf>
    <xf numFmtId="38" fontId="21" fillId="14" borderId="34" xfId="1" applyNumberFormat="1" applyFont="1" applyFill="1" applyBorder="1" applyAlignment="1">
      <alignment horizontal="center" vertical="center"/>
    </xf>
    <xf numFmtId="38" fontId="23" fillId="14" borderId="12" xfId="1" applyNumberFormat="1" applyFont="1" applyFill="1" applyBorder="1" applyAlignment="1">
      <alignment horizontal="center" vertical="center"/>
    </xf>
    <xf numFmtId="38" fontId="21" fillId="14" borderId="83" xfId="1" applyNumberFormat="1" applyFont="1" applyFill="1" applyBorder="1" applyAlignment="1">
      <alignment horizontal="center" vertical="center"/>
    </xf>
    <xf numFmtId="38" fontId="21" fillId="14" borderId="84" xfId="1" applyNumberFormat="1" applyFont="1" applyFill="1" applyBorder="1" applyAlignment="1">
      <alignment horizontal="center" vertical="center"/>
    </xf>
    <xf numFmtId="38" fontId="21" fillId="14" borderId="58" xfId="1" applyNumberFormat="1" applyFont="1" applyFill="1" applyBorder="1" applyAlignment="1">
      <alignment horizontal="center" vertical="center"/>
    </xf>
    <xf numFmtId="38" fontId="23" fillId="14" borderId="60" xfId="1" applyNumberFormat="1" applyFont="1" applyFill="1" applyBorder="1" applyAlignment="1">
      <alignment horizontal="center" vertical="center"/>
    </xf>
    <xf numFmtId="38" fontId="23" fillId="14" borderId="33" xfId="1" applyNumberFormat="1" applyFont="1" applyFill="1" applyBorder="1" applyAlignment="1">
      <alignment horizontal="center" vertical="center"/>
    </xf>
    <xf numFmtId="38" fontId="21" fillId="14" borderId="43" xfId="1" applyNumberFormat="1" applyFont="1" applyFill="1" applyBorder="1" applyAlignment="1">
      <alignment horizontal="center" vertical="center"/>
    </xf>
    <xf numFmtId="38" fontId="23" fillId="14" borderId="57" xfId="1" applyNumberFormat="1" applyFont="1" applyFill="1" applyBorder="1" applyAlignment="1">
      <alignment horizontal="center" vertical="center"/>
    </xf>
    <xf numFmtId="38" fontId="21" fillId="14" borderId="59" xfId="1" applyNumberFormat="1" applyFont="1" applyFill="1" applyBorder="1" applyAlignment="1">
      <alignment horizontal="center" vertical="center"/>
    </xf>
    <xf numFmtId="38" fontId="23" fillId="14" borderId="53" xfId="1" applyNumberFormat="1" applyFont="1" applyFill="1" applyBorder="1" applyAlignment="1">
      <alignment horizontal="center" vertical="center"/>
    </xf>
    <xf numFmtId="38" fontId="21" fillId="14" borderId="54" xfId="1" applyNumberFormat="1" applyFont="1" applyFill="1" applyBorder="1" applyAlignment="1">
      <alignment horizontal="center" vertical="center"/>
    </xf>
    <xf numFmtId="38" fontId="21" fillId="14" borderId="55" xfId="1" applyNumberFormat="1" applyFont="1" applyFill="1" applyBorder="1" applyAlignment="1">
      <alignment horizontal="center" vertical="center"/>
    </xf>
    <xf numFmtId="38" fontId="23" fillId="14" borderId="56" xfId="1" applyNumberFormat="1" applyFont="1" applyFill="1" applyBorder="1" applyAlignment="1">
      <alignment horizontal="center" vertical="center"/>
    </xf>
    <xf numFmtId="38" fontId="23" fillId="14" borderId="49" xfId="1" applyNumberFormat="1" applyFont="1" applyFill="1" applyBorder="1" applyAlignment="1">
      <alignment horizontal="center" vertical="center"/>
    </xf>
    <xf numFmtId="38" fontId="21" fillId="14" borderId="50" xfId="1" applyNumberFormat="1" applyFont="1" applyFill="1" applyBorder="1" applyAlignment="1">
      <alignment horizontal="center" vertical="center"/>
    </xf>
    <xf numFmtId="38" fontId="23" fillId="14" borderId="52" xfId="1" applyNumberFormat="1" applyFont="1" applyFill="1" applyBorder="1" applyAlignment="1">
      <alignment horizontal="center" vertical="center"/>
    </xf>
    <xf numFmtId="38" fontId="21" fillId="14" borderId="19" xfId="1" applyNumberFormat="1" applyFont="1" applyFill="1" applyBorder="1" applyAlignment="1">
      <alignment horizontal="center" vertical="center"/>
    </xf>
    <xf numFmtId="38" fontId="22" fillId="14" borderId="19" xfId="1" applyNumberFormat="1" applyFont="1" applyFill="1" applyBorder="1" applyAlignment="1">
      <alignment vertical="center"/>
    </xf>
    <xf numFmtId="38" fontId="21" fillId="14" borderId="21" xfId="1" applyNumberFormat="1" applyFont="1" applyFill="1" applyBorder="1" applyAlignment="1">
      <alignment horizontal="center" vertical="center"/>
    </xf>
    <xf numFmtId="38" fontId="21" fillId="14" borderId="24" xfId="1" applyNumberFormat="1" applyFont="1" applyFill="1" applyBorder="1" applyAlignment="1">
      <alignment horizontal="center" vertical="center"/>
    </xf>
    <xf numFmtId="38" fontId="22" fillId="14" borderId="24" xfId="1" applyNumberFormat="1" applyFont="1" applyFill="1" applyBorder="1" applyAlignment="1">
      <alignment vertical="center"/>
    </xf>
    <xf numFmtId="38" fontId="21" fillId="14" borderId="81" xfId="1" applyNumberFormat="1" applyFont="1" applyFill="1" applyBorder="1" applyAlignment="1">
      <alignment horizontal="center" vertical="center"/>
    </xf>
    <xf numFmtId="38" fontId="21" fillId="14" borderId="30" xfId="1" applyNumberFormat="1" applyFont="1" applyFill="1" applyBorder="1" applyAlignment="1">
      <alignment horizontal="center" vertical="center"/>
    </xf>
    <xf numFmtId="38" fontId="22" fillId="14" borderId="30" xfId="1" applyNumberFormat="1" applyFont="1" applyFill="1" applyBorder="1" applyAlignment="1">
      <alignment vertical="center"/>
    </xf>
    <xf numFmtId="38" fontId="21" fillId="14" borderId="32" xfId="1" applyNumberFormat="1" applyFont="1" applyFill="1" applyBorder="1" applyAlignment="1">
      <alignment horizontal="center" vertical="center"/>
    </xf>
    <xf numFmtId="38" fontId="21" fillId="14" borderId="82" xfId="1" applyNumberFormat="1" applyFont="1" applyFill="1" applyBorder="1" applyAlignment="1">
      <alignment horizontal="center" vertical="center"/>
    </xf>
    <xf numFmtId="38" fontId="21" fillId="14" borderId="100" xfId="1" applyNumberFormat="1" applyFont="1" applyFill="1" applyBorder="1" applyAlignment="1">
      <alignment horizontal="center" vertical="center"/>
    </xf>
    <xf numFmtId="38" fontId="21" fillId="14" borderId="62" xfId="1" applyNumberFormat="1" applyFont="1" applyFill="1" applyBorder="1" applyAlignment="1">
      <alignment horizontal="center" vertical="center"/>
    </xf>
    <xf numFmtId="38" fontId="21" fillId="14" borderId="101" xfId="1" applyNumberFormat="1" applyFont="1" applyFill="1" applyBorder="1" applyAlignment="1">
      <alignment horizontal="center" vertical="center"/>
    </xf>
    <xf numFmtId="38" fontId="21" fillId="14" borderId="53" xfId="1" applyNumberFormat="1" applyFont="1" applyFill="1" applyBorder="1" applyAlignment="1">
      <alignment horizontal="center" vertical="center"/>
    </xf>
    <xf numFmtId="38" fontId="21" fillId="14" borderId="56" xfId="1" applyNumberFormat="1" applyFont="1" applyFill="1" applyBorder="1" applyAlignment="1">
      <alignment horizontal="center" vertical="center"/>
    </xf>
    <xf numFmtId="38" fontId="21" fillId="14" borderId="57" xfId="1" applyNumberFormat="1" applyFont="1" applyFill="1" applyBorder="1" applyAlignment="1">
      <alignment horizontal="center" vertical="center"/>
    </xf>
    <xf numFmtId="38" fontId="21" fillId="14" borderId="60" xfId="1" applyNumberFormat="1" applyFont="1" applyFill="1" applyBorder="1" applyAlignment="1">
      <alignment horizontal="center" vertical="center"/>
    </xf>
    <xf numFmtId="38" fontId="21" fillId="14" borderId="133" xfId="1" applyNumberFormat="1" applyFont="1" applyFill="1" applyBorder="1" applyAlignment="1">
      <alignment horizontal="center" vertical="center"/>
    </xf>
    <xf numFmtId="38" fontId="21" fillId="14" borderId="51" xfId="1" applyNumberFormat="1" applyFont="1" applyFill="1" applyBorder="1" applyAlignment="1">
      <alignment horizontal="center" vertical="center"/>
    </xf>
    <xf numFmtId="38" fontId="21" fillId="14" borderId="136" xfId="1" applyNumberFormat="1" applyFont="1" applyFill="1" applyBorder="1" applyAlignment="1">
      <alignment horizontal="center" vertical="center"/>
    </xf>
    <xf numFmtId="38" fontId="21" fillId="14" borderId="137" xfId="1" applyNumberFormat="1" applyFont="1" applyFill="1" applyBorder="1" applyAlignment="1">
      <alignment horizontal="center" vertical="center"/>
    </xf>
    <xf numFmtId="38" fontId="21" fillId="14" borderId="138" xfId="1" applyNumberFormat="1" applyFont="1" applyFill="1" applyBorder="1" applyAlignment="1">
      <alignment horizontal="center" vertical="center"/>
    </xf>
    <xf numFmtId="38" fontId="21" fillId="14" borderId="89" xfId="1" applyNumberFormat="1" applyFont="1" applyFill="1" applyBorder="1" applyAlignment="1">
      <alignment horizontal="center" vertical="center"/>
    </xf>
    <xf numFmtId="38" fontId="21" fillId="14" borderId="87" xfId="1" applyNumberFormat="1" applyFont="1" applyFill="1" applyBorder="1" applyAlignment="1">
      <alignment horizontal="center" vertical="center"/>
    </xf>
    <xf numFmtId="38" fontId="21" fillId="14" borderId="88" xfId="1" applyNumberFormat="1" applyFont="1" applyFill="1" applyBorder="1" applyAlignment="1">
      <alignment horizontal="center" vertical="center"/>
    </xf>
    <xf numFmtId="38" fontId="21" fillId="14" borderId="102" xfId="1" applyNumberFormat="1" applyFont="1" applyFill="1" applyBorder="1" applyAlignment="1">
      <alignment horizontal="center" vertical="center"/>
    </xf>
    <xf numFmtId="38" fontId="21" fillId="14" borderId="103" xfId="1" applyNumberFormat="1" applyFont="1" applyFill="1" applyBorder="1" applyAlignment="1">
      <alignment horizontal="center" vertical="center"/>
    </xf>
    <xf numFmtId="38" fontId="21" fillId="14" borderId="98" xfId="1" applyNumberFormat="1" applyFont="1" applyFill="1" applyBorder="1" applyAlignment="1">
      <alignment horizontal="center" vertical="center"/>
    </xf>
    <xf numFmtId="38" fontId="21" fillId="14" borderId="134" xfId="1" applyNumberFormat="1" applyFont="1" applyFill="1" applyBorder="1" applyAlignment="1">
      <alignment horizontal="center" vertical="center"/>
    </xf>
    <xf numFmtId="38" fontId="21" fillId="14" borderId="135" xfId="1" applyNumberFormat="1" applyFont="1" applyFill="1" applyBorder="1" applyAlignment="1">
      <alignment horizontal="center" vertical="center"/>
    </xf>
    <xf numFmtId="38" fontId="21" fillId="14" borderId="73" xfId="1" applyNumberFormat="1" applyFont="1" applyFill="1" applyBorder="1" applyAlignment="1">
      <alignment horizontal="center" vertical="center"/>
    </xf>
    <xf numFmtId="38" fontId="0" fillId="0" borderId="0" xfId="0" applyNumberFormat="1" applyFill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 vertical="center"/>
    </xf>
    <xf numFmtId="164" fontId="7" fillId="0" borderId="127" xfId="0" applyNumberFormat="1" applyFont="1" applyFill="1" applyBorder="1" applyAlignment="1">
      <alignment horizontal="center" vertical="center"/>
    </xf>
    <xf numFmtId="164" fontId="6" fillId="0" borderId="123" xfId="0" applyNumberFormat="1" applyFont="1" applyFill="1" applyBorder="1" applyAlignment="1">
      <alignment horizontal="center" vertical="center"/>
    </xf>
    <xf numFmtId="38" fontId="6" fillId="20" borderId="58" xfId="1" applyNumberFormat="1" applyFont="1" applyFill="1" applyBorder="1" applyAlignment="1">
      <alignment horizontal="center" vertical="center"/>
    </xf>
    <xf numFmtId="38" fontId="6" fillId="20" borderId="54" xfId="1" applyNumberFormat="1" applyFont="1" applyFill="1" applyBorder="1" applyAlignment="1">
      <alignment horizontal="center" vertical="center"/>
    </xf>
    <xf numFmtId="38" fontId="6" fillId="20" borderId="36" xfId="1" applyNumberFormat="1" applyFont="1" applyFill="1" applyBorder="1" applyAlignment="1">
      <alignment horizontal="center" vertical="center"/>
    </xf>
    <xf numFmtId="38" fontId="6" fillId="20" borderId="50" xfId="1" applyNumberFormat="1" applyFont="1" applyFill="1" applyBorder="1" applyAlignment="1">
      <alignment horizontal="center" vertical="center"/>
    </xf>
    <xf numFmtId="38" fontId="28" fillId="20" borderId="54" xfId="1" applyNumberFormat="1" applyFont="1" applyFill="1" applyBorder="1" applyAlignment="1">
      <alignment horizontal="center" vertical="center"/>
    </xf>
    <xf numFmtId="38" fontId="28" fillId="20" borderId="36" xfId="1" applyNumberFormat="1" applyFont="1" applyFill="1" applyBorder="1" applyAlignment="1">
      <alignment horizontal="center" vertical="center"/>
    </xf>
    <xf numFmtId="38" fontId="6" fillId="20" borderId="38" xfId="1" applyNumberFormat="1" applyFont="1" applyFill="1" applyBorder="1" applyAlignment="1">
      <alignment horizontal="center" vertical="center"/>
    </xf>
    <xf numFmtId="38" fontId="6" fillId="19" borderId="50" xfId="1" applyNumberFormat="1" applyFont="1" applyFill="1" applyBorder="1" applyAlignment="1">
      <alignment horizontal="center"/>
    </xf>
    <xf numFmtId="38" fontId="6" fillId="19" borderId="38" xfId="1" applyNumberFormat="1" applyFont="1" applyFill="1" applyBorder="1" applyAlignment="1">
      <alignment horizontal="center"/>
    </xf>
    <xf numFmtId="38" fontId="23" fillId="20" borderId="19" xfId="0" applyNumberFormat="1" applyFont="1" applyFill="1" applyBorder="1" applyAlignment="1">
      <alignment horizontal="center"/>
    </xf>
    <xf numFmtId="38" fontId="21" fillId="20" borderId="42" xfId="1" applyNumberFormat="1" applyFont="1" applyFill="1" applyBorder="1" applyAlignment="1">
      <alignment horizontal="center" vertical="center"/>
    </xf>
    <xf numFmtId="38" fontId="21" fillId="20" borderId="36" xfId="1" applyNumberFormat="1" applyFont="1" applyFill="1" applyBorder="1" applyAlignment="1">
      <alignment horizontal="center" vertical="center"/>
    </xf>
    <xf numFmtId="38" fontId="21" fillId="20" borderId="38" xfId="1" applyNumberFormat="1" applyFont="1" applyFill="1" applyBorder="1" applyAlignment="1">
      <alignment horizontal="center" vertical="center"/>
    </xf>
    <xf numFmtId="38" fontId="21" fillId="20" borderId="34" xfId="1" applyNumberFormat="1" applyFont="1" applyFill="1" applyBorder="1" applyAlignment="1">
      <alignment horizontal="center" vertical="center"/>
    </xf>
    <xf numFmtId="38" fontId="21" fillId="20" borderId="58" xfId="1" applyNumberFormat="1" applyFont="1" applyFill="1" applyBorder="1" applyAlignment="1">
      <alignment horizontal="center" vertical="center"/>
    </xf>
    <xf numFmtId="38" fontId="21" fillId="20" borderId="54" xfId="1" applyNumberFormat="1" applyFont="1" applyFill="1" applyBorder="1" applyAlignment="1">
      <alignment horizontal="center" vertical="center"/>
    </xf>
    <xf numFmtId="38" fontId="21" fillId="20" borderId="50" xfId="1" applyNumberFormat="1" applyFont="1" applyFill="1" applyBorder="1" applyAlignment="1">
      <alignment horizontal="center" vertical="center"/>
    </xf>
    <xf numFmtId="38" fontId="21" fillId="20" borderId="71" xfId="1" applyNumberFormat="1" applyFont="1" applyFill="1" applyBorder="1" applyAlignment="1">
      <alignment horizontal="center" vertical="center"/>
    </xf>
    <xf numFmtId="38" fontId="21" fillId="20" borderId="45" xfId="1" applyNumberFormat="1" applyFont="1" applyFill="1" applyBorder="1" applyAlignment="1">
      <alignment horizontal="center" vertical="center"/>
    </xf>
    <xf numFmtId="38" fontId="21" fillId="20" borderId="66" xfId="1" applyNumberFormat="1" applyFont="1" applyFill="1" applyBorder="1" applyAlignment="1">
      <alignment horizontal="center" vertical="center"/>
    </xf>
    <xf numFmtId="38" fontId="21" fillId="20" borderId="76" xfId="1" applyNumberFormat="1" applyFont="1" applyFill="1" applyBorder="1" applyAlignment="1">
      <alignment horizontal="center" vertical="center"/>
    </xf>
    <xf numFmtId="38" fontId="21" fillId="20" borderId="77" xfId="1" applyNumberFormat="1" applyFont="1" applyFill="1" applyBorder="1" applyAlignment="1">
      <alignment horizontal="center" vertical="center"/>
    </xf>
    <xf numFmtId="38" fontId="21" fillId="20" borderId="78" xfId="1" applyNumberFormat="1" applyFont="1" applyFill="1" applyBorder="1" applyAlignment="1">
      <alignment horizontal="center" vertical="center"/>
    </xf>
    <xf numFmtId="38" fontId="21" fillId="20" borderId="55" xfId="1" applyNumberFormat="1" applyFont="1" applyFill="1" applyBorder="1" applyAlignment="1">
      <alignment horizontal="center" vertical="center"/>
    </xf>
    <xf numFmtId="38" fontId="21" fillId="20" borderId="51" xfId="1" applyNumberFormat="1" applyFont="1" applyFill="1" applyBorder="1" applyAlignment="1">
      <alignment horizontal="center" vertical="center"/>
    </xf>
    <xf numFmtId="38" fontId="21" fillId="20" borderId="137" xfId="1" applyNumberFormat="1" applyFont="1" applyFill="1" applyBorder="1" applyAlignment="1">
      <alignment horizontal="center" vertical="center"/>
    </xf>
    <xf numFmtId="38" fontId="21" fillId="20" borderId="87" xfId="1" applyNumberFormat="1" applyFont="1" applyFill="1" applyBorder="1" applyAlignment="1">
      <alignment horizontal="center" vertical="center"/>
    </xf>
    <xf numFmtId="38" fontId="21" fillId="20" borderId="103" xfId="1" applyNumberFormat="1" applyFont="1" applyFill="1" applyBorder="1" applyAlignment="1">
      <alignment horizontal="center" vertical="center"/>
    </xf>
    <xf numFmtId="38" fontId="21" fillId="20" borderId="135" xfId="1" applyNumberFormat="1" applyFont="1" applyFill="1" applyBorder="1" applyAlignment="1">
      <alignment horizontal="center" vertical="center"/>
    </xf>
    <xf numFmtId="3" fontId="35" fillId="0" borderId="0" xfId="0" applyNumberFormat="1" applyFont="1"/>
    <xf numFmtId="0" fontId="6" fillId="13" borderId="68" xfId="1" applyFont="1" applyFill="1" applyBorder="1" applyAlignment="1">
      <alignment horizontal="center" vertical="center"/>
    </xf>
    <xf numFmtId="0" fontId="6" fillId="13" borderId="69" xfId="1" applyFont="1" applyFill="1" applyBorder="1" applyAlignment="1">
      <alignment horizontal="center" vertical="center"/>
    </xf>
    <xf numFmtId="0" fontId="6" fillId="13" borderId="7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14" borderId="1" xfId="1" applyFont="1" applyFill="1" applyBorder="1" applyAlignment="1">
      <alignment horizontal="left" vertical="center"/>
    </xf>
    <xf numFmtId="0" fontId="6" fillId="14" borderId="2" xfId="1" applyFont="1" applyFill="1" applyBorder="1" applyAlignment="1">
      <alignment horizontal="left" vertical="center"/>
    </xf>
    <xf numFmtId="0" fontId="6" fillId="14" borderId="2" xfId="1" applyFont="1" applyFill="1" applyBorder="1" applyAlignment="1">
      <alignment horizontal="right" vertical="center"/>
    </xf>
    <xf numFmtId="0" fontId="24" fillId="0" borderId="2" xfId="0" applyFont="1" applyBorder="1"/>
    <xf numFmtId="0" fontId="24" fillId="0" borderId="3" xfId="0" applyFont="1" applyBorder="1"/>
    <xf numFmtId="0" fontId="24" fillId="0" borderId="0" xfId="0" applyFont="1" applyBorder="1"/>
    <xf numFmtId="0" fontId="24" fillId="0" borderId="8" xfId="0" applyFont="1" applyBorder="1"/>
    <xf numFmtId="0" fontId="6" fillId="14" borderId="4" xfId="1" applyFont="1" applyFill="1" applyBorder="1" applyAlignment="1">
      <alignment horizontal="left" vertical="top"/>
    </xf>
    <xf numFmtId="0" fontId="6" fillId="14" borderId="0" xfId="1" applyFont="1" applyFill="1" applyBorder="1" applyAlignment="1">
      <alignment horizontal="left" vertical="top"/>
    </xf>
    <xf numFmtId="0" fontId="18" fillId="14" borderId="0" xfId="4" applyFill="1" applyBorder="1" applyAlignment="1" applyProtection="1">
      <alignment horizontal="right"/>
    </xf>
    <xf numFmtId="0" fontId="18" fillId="14" borderId="8" xfId="4" applyFill="1" applyBorder="1" applyAlignment="1" applyProtection="1">
      <alignment horizontal="right"/>
    </xf>
    <xf numFmtId="0" fontId="15" fillId="6" borderId="5" xfId="1" applyFont="1" applyFill="1" applyBorder="1" applyAlignment="1">
      <alignment horizontal="center" vertical="center"/>
    </xf>
    <xf numFmtId="0" fontId="15" fillId="6" borderId="6" xfId="1" applyFont="1" applyFill="1" applyBorder="1" applyAlignment="1">
      <alignment horizontal="center" vertical="center"/>
    </xf>
    <xf numFmtId="0" fontId="15" fillId="6" borderId="7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left" vertical="center" wrapText="1"/>
    </xf>
    <xf numFmtId="0" fontId="7" fillId="6" borderId="6" xfId="1" applyFont="1" applyFill="1" applyBorder="1" applyAlignment="1">
      <alignment horizontal="left" vertical="center" wrapText="1"/>
    </xf>
    <xf numFmtId="0" fontId="7" fillId="6" borderId="7" xfId="1" applyFont="1" applyFill="1" applyBorder="1" applyAlignment="1">
      <alignment horizontal="left" vertical="center" wrapText="1"/>
    </xf>
    <xf numFmtId="0" fontId="15" fillId="7" borderId="9" xfId="1" applyFont="1" applyFill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center" vertical="center" wrapText="1"/>
    </xf>
    <xf numFmtId="0" fontId="15" fillId="7" borderId="14" xfId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164" fontId="15" fillId="7" borderId="9" xfId="1" applyNumberFormat="1" applyFont="1" applyFill="1" applyBorder="1" applyAlignment="1">
      <alignment horizontal="center" vertical="center" wrapText="1"/>
    </xf>
    <xf numFmtId="164" fontId="15" fillId="7" borderId="11" xfId="1" applyNumberFormat="1" applyFont="1" applyFill="1" applyBorder="1" applyAlignment="1">
      <alignment horizontal="center" vertical="center" wrapText="1"/>
    </xf>
    <xf numFmtId="164" fontId="15" fillId="7" borderId="14" xfId="1" applyNumberFormat="1" applyFont="1" applyFill="1" applyBorder="1" applyAlignment="1">
      <alignment horizontal="center" vertical="center" wrapText="1"/>
    </xf>
    <xf numFmtId="1" fontId="15" fillId="7" borderId="1" xfId="1" applyNumberFormat="1" applyFont="1" applyFill="1" applyBorder="1" applyAlignment="1">
      <alignment horizontal="center" vertical="center"/>
    </xf>
    <xf numFmtId="1" fontId="15" fillId="7" borderId="2" xfId="1" applyNumberFormat="1" applyFont="1" applyFill="1" applyBorder="1" applyAlignment="1">
      <alignment horizontal="center" vertical="center"/>
    </xf>
    <xf numFmtId="1" fontId="15" fillId="7" borderId="3" xfId="1" applyNumberFormat="1" applyFont="1" applyFill="1" applyBorder="1" applyAlignment="1">
      <alignment horizontal="center" vertical="center"/>
    </xf>
    <xf numFmtId="1" fontId="15" fillId="7" borderId="4" xfId="1" applyNumberFormat="1" applyFont="1" applyFill="1" applyBorder="1" applyAlignment="1">
      <alignment horizontal="center" vertical="center"/>
    </xf>
    <xf numFmtId="1" fontId="15" fillId="7" borderId="0" xfId="1" applyNumberFormat="1" applyFont="1" applyFill="1" applyBorder="1" applyAlignment="1">
      <alignment horizontal="center" vertical="center"/>
    </xf>
    <xf numFmtId="1" fontId="15" fillId="7" borderId="8" xfId="1" applyNumberFormat="1" applyFont="1" applyFill="1" applyBorder="1" applyAlignment="1">
      <alignment horizontal="center" vertical="center"/>
    </xf>
    <xf numFmtId="1" fontId="15" fillId="7" borderId="68" xfId="1" applyNumberFormat="1" applyFont="1" applyFill="1" applyBorder="1" applyAlignment="1">
      <alignment horizontal="center" vertical="center"/>
    </xf>
    <xf numFmtId="1" fontId="15" fillId="7" borderId="69" xfId="1" applyNumberFormat="1" applyFont="1" applyFill="1" applyBorder="1" applyAlignment="1">
      <alignment horizontal="center" vertical="center"/>
    </xf>
    <xf numFmtId="1" fontId="15" fillId="7" borderId="70" xfId="1" applyNumberFormat="1" applyFont="1" applyFill="1" applyBorder="1" applyAlignment="1">
      <alignment horizontal="center" vertical="center"/>
    </xf>
    <xf numFmtId="0" fontId="6" fillId="0" borderId="69" xfId="1" applyFont="1" applyFill="1" applyBorder="1" applyAlignment="1">
      <alignment horizontal="center" vertical="center"/>
    </xf>
    <xf numFmtId="0" fontId="6" fillId="0" borderId="70" xfId="1" applyFont="1" applyFill="1" applyBorder="1" applyAlignment="1">
      <alignment horizontal="center" vertical="center"/>
    </xf>
    <xf numFmtId="0" fontId="6" fillId="13" borderId="5" xfId="1" applyFont="1" applyFill="1" applyBorder="1" applyAlignment="1">
      <alignment horizontal="center" vertical="center"/>
    </xf>
    <xf numFmtId="0" fontId="6" fillId="13" borderId="6" xfId="1" applyFont="1" applyFill="1" applyBorder="1" applyAlignment="1">
      <alignment horizontal="center" vertical="center"/>
    </xf>
    <xf numFmtId="0" fontId="6" fillId="13" borderId="7" xfId="1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7" fillId="0" borderId="121" xfId="0" applyFont="1" applyFill="1" applyBorder="1" applyAlignment="1">
      <alignment horizontal="center" vertical="center"/>
    </xf>
    <xf numFmtId="0" fontId="7" fillId="0" borderId="130" xfId="0" applyFont="1" applyFill="1" applyBorder="1" applyAlignment="1">
      <alignment horizontal="center" vertical="center"/>
    </xf>
    <xf numFmtId="0" fontId="7" fillId="0" borderId="122" xfId="0" applyFont="1" applyFill="1" applyBorder="1" applyAlignment="1">
      <alignment horizontal="center" vertical="center"/>
    </xf>
    <xf numFmtId="0" fontId="6" fillId="0" borderId="121" xfId="0" applyFont="1" applyFill="1" applyBorder="1" applyAlignment="1">
      <alignment horizontal="left" vertical="center"/>
    </xf>
    <xf numFmtId="0" fontId="6" fillId="0" borderId="130" xfId="0" applyFont="1" applyFill="1" applyBorder="1" applyAlignment="1">
      <alignment horizontal="left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Fill="1" applyBorder="1" applyAlignment="1">
      <alignment horizontal="center" vertical="center" wrapText="1"/>
    </xf>
    <xf numFmtId="3" fontId="15" fillId="0" borderId="69" xfId="0" applyNumberFormat="1" applyFont="1" applyFill="1" applyBorder="1" applyAlignment="1">
      <alignment horizontal="center" vertical="center" wrapText="1"/>
    </xf>
    <xf numFmtId="3" fontId="15" fillId="0" borderId="70" xfId="0" applyNumberFormat="1" applyFont="1" applyFill="1" applyBorder="1" applyAlignment="1">
      <alignment horizontal="center" vertical="center" wrapText="1"/>
    </xf>
    <xf numFmtId="164" fontId="15" fillId="0" borderId="9" xfId="0" applyNumberFormat="1" applyFont="1" applyFill="1" applyBorder="1" applyAlignment="1">
      <alignment horizontal="center" vertical="center"/>
    </xf>
    <xf numFmtId="164" fontId="15" fillId="0" borderId="11" xfId="0" applyNumberFormat="1" applyFont="1" applyFill="1" applyBorder="1" applyAlignment="1">
      <alignment horizontal="center" vertical="center"/>
    </xf>
    <xf numFmtId="164" fontId="15" fillId="0" borderId="14" xfId="0" applyNumberFormat="1" applyFont="1" applyFill="1" applyBorder="1" applyAlignment="1">
      <alignment horizontal="center" vertical="center"/>
    </xf>
    <xf numFmtId="165" fontId="7" fillId="0" borderId="119" xfId="0" applyNumberFormat="1" applyFont="1" applyFill="1" applyBorder="1" applyAlignment="1">
      <alignment horizontal="center" vertical="center"/>
    </xf>
    <xf numFmtId="165" fontId="7" fillId="0" borderId="120" xfId="0" applyNumberFormat="1" applyFont="1" applyFill="1" applyBorder="1" applyAlignment="1">
      <alignment horizontal="center" vertical="center"/>
    </xf>
    <xf numFmtId="0" fontId="7" fillId="0" borderId="119" xfId="0" applyFont="1" applyFill="1" applyBorder="1" applyAlignment="1">
      <alignment horizontal="center" vertical="center"/>
    </xf>
    <xf numFmtId="0" fontId="7" fillId="0" borderId="129" xfId="0" applyFont="1" applyFill="1" applyBorder="1" applyAlignment="1">
      <alignment horizontal="center" vertical="center"/>
    </xf>
    <xf numFmtId="0" fontId="7" fillId="0" borderId="120" xfId="0" applyFont="1" applyFill="1" applyBorder="1" applyAlignment="1">
      <alignment horizontal="center" vertical="center"/>
    </xf>
    <xf numFmtId="3" fontId="6" fillId="0" borderId="119" xfId="0" applyNumberFormat="1" applyFont="1" applyFill="1" applyBorder="1" applyAlignment="1">
      <alignment horizontal="center"/>
    </xf>
    <xf numFmtId="3" fontId="6" fillId="0" borderId="120" xfId="0" applyNumberFormat="1" applyFont="1" applyFill="1" applyBorder="1" applyAlignment="1">
      <alignment horizontal="center"/>
    </xf>
    <xf numFmtId="3" fontId="6" fillId="0" borderId="121" xfId="0" applyNumberFormat="1" applyFont="1" applyFill="1" applyBorder="1" applyAlignment="1">
      <alignment horizontal="center"/>
    </xf>
    <xf numFmtId="3" fontId="6" fillId="0" borderId="122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68" xfId="0" applyFont="1" applyFill="1" applyBorder="1" applyAlignment="1">
      <alignment horizontal="center" vertical="center"/>
    </xf>
    <xf numFmtId="0" fontId="15" fillId="0" borderId="69" xfId="0" applyFont="1" applyFill="1" applyBorder="1" applyAlignment="1">
      <alignment horizontal="center" vertical="center"/>
    </xf>
    <xf numFmtId="0" fontId="15" fillId="0" borderId="70" xfId="0" applyFont="1" applyFill="1" applyBorder="1" applyAlignment="1">
      <alignment horizontal="center" vertical="center"/>
    </xf>
    <xf numFmtId="0" fontId="6" fillId="0" borderId="119" xfId="0" applyFont="1" applyFill="1" applyBorder="1" applyAlignment="1">
      <alignment horizontal="left" vertical="center"/>
    </xf>
    <xf numFmtId="0" fontId="6" fillId="0" borderId="129" xfId="0" applyFont="1" applyFill="1" applyBorder="1" applyAlignment="1">
      <alignment horizontal="left" vertical="center"/>
    </xf>
    <xf numFmtId="0" fontId="15" fillId="14" borderId="1" xfId="0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3" xfId="0" applyFont="1" applyFill="1" applyBorder="1" applyAlignment="1">
      <alignment horizontal="center" vertical="center"/>
    </xf>
    <xf numFmtId="0" fontId="15" fillId="14" borderId="4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15" fillId="14" borderId="8" xfId="0" applyFont="1" applyFill="1" applyBorder="1" applyAlignment="1">
      <alignment horizontal="center" vertical="center"/>
    </xf>
    <xf numFmtId="0" fontId="15" fillId="14" borderId="68" xfId="0" applyFont="1" applyFill="1" applyBorder="1" applyAlignment="1">
      <alignment horizontal="center" vertical="center"/>
    </xf>
    <xf numFmtId="0" fontId="15" fillId="14" borderId="69" xfId="0" applyFont="1" applyFill="1" applyBorder="1" applyAlignment="1">
      <alignment horizontal="center" vertical="center"/>
    </xf>
    <xf numFmtId="0" fontId="15" fillId="14" borderId="70" xfId="0" applyFont="1" applyFill="1" applyBorder="1" applyAlignment="1">
      <alignment horizontal="center" vertical="center"/>
    </xf>
    <xf numFmtId="0" fontId="15" fillId="17" borderId="5" xfId="0" applyFont="1" applyFill="1" applyBorder="1" applyAlignment="1">
      <alignment horizontal="center" vertical="center" wrapText="1"/>
    </xf>
    <xf numFmtId="0" fontId="15" fillId="17" borderId="6" xfId="0" applyFont="1" applyFill="1" applyBorder="1" applyAlignment="1">
      <alignment horizontal="center" vertical="center" wrapText="1"/>
    </xf>
    <xf numFmtId="0" fontId="15" fillId="17" borderId="7" xfId="0" applyFont="1" applyFill="1" applyBorder="1" applyAlignment="1">
      <alignment horizontal="center" vertical="center" wrapText="1"/>
    </xf>
    <xf numFmtId="165" fontId="7" fillId="0" borderId="121" xfId="0" applyNumberFormat="1" applyFont="1" applyFill="1" applyBorder="1" applyAlignment="1">
      <alignment horizontal="center" vertical="center"/>
    </xf>
    <xf numFmtId="165" fontId="7" fillId="0" borderId="122" xfId="0" applyNumberFormat="1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14" borderId="5" xfId="0" applyFont="1" applyFill="1" applyBorder="1" applyAlignment="1">
      <alignment horizontal="center" vertical="center" wrapText="1"/>
    </xf>
    <xf numFmtId="0" fontId="15" fillId="14" borderId="6" xfId="0" applyFont="1" applyFill="1" applyBorder="1" applyAlignment="1">
      <alignment horizontal="center" vertical="center" wrapText="1"/>
    </xf>
    <xf numFmtId="0" fontId="15" fillId="14" borderId="7" xfId="0" applyFont="1" applyFill="1" applyBorder="1" applyAlignment="1">
      <alignment horizontal="center" vertical="center" wrapText="1"/>
    </xf>
    <xf numFmtId="3" fontId="28" fillId="0" borderId="124" xfId="0" applyNumberFormat="1" applyFont="1" applyFill="1" applyBorder="1" applyAlignment="1">
      <alignment horizontal="center" vertical="center"/>
    </xf>
    <xf numFmtId="3" fontId="28" fillId="0" borderId="13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68" xfId="0" applyFont="1" applyFill="1" applyBorder="1" applyAlignment="1">
      <alignment horizontal="left" vertical="center" wrapText="1"/>
    </xf>
    <xf numFmtId="0" fontId="6" fillId="0" borderId="69" xfId="0" applyFont="1" applyFill="1" applyBorder="1" applyAlignment="1">
      <alignment horizontal="left" vertical="center" wrapText="1"/>
    </xf>
    <xf numFmtId="0" fontId="6" fillId="0" borderId="7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165" fontId="7" fillId="0" borderId="9" xfId="0" applyNumberFormat="1" applyFont="1" applyFill="1" applyBorder="1" applyAlignment="1">
      <alignment horizontal="center" vertical="center"/>
    </xf>
    <xf numFmtId="165" fontId="7" fillId="0" borderId="14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68" xfId="0" applyNumberFormat="1" applyFont="1" applyFill="1" applyBorder="1" applyAlignment="1">
      <alignment horizontal="center" vertical="center"/>
    </xf>
    <xf numFmtId="3" fontId="6" fillId="0" borderId="70" xfId="0" applyNumberFormat="1" applyFont="1" applyFill="1" applyBorder="1" applyAlignment="1">
      <alignment horizontal="center" vertical="center"/>
    </xf>
    <xf numFmtId="165" fontId="7" fillId="0" borderId="124" xfId="0" applyNumberFormat="1" applyFont="1" applyFill="1" applyBorder="1" applyAlignment="1">
      <alignment horizontal="center" vertical="center"/>
    </xf>
    <xf numFmtId="165" fontId="7" fillId="0" borderId="132" xfId="0" applyNumberFormat="1" applyFont="1" applyFill="1" applyBorder="1" applyAlignment="1">
      <alignment horizontal="center" vertical="center"/>
    </xf>
    <xf numFmtId="0" fontId="7" fillId="0" borderId="124" xfId="0" applyFont="1" applyFill="1" applyBorder="1" applyAlignment="1">
      <alignment horizontal="center" vertical="center"/>
    </xf>
    <xf numFmtId="0" fontId="7" fillId="0" borderId="131" xfId="0" applyFont="1" applyFill="1" applyBorder="1" applyAlignment="1">
      <alignment horizontal="center" vertical="center"/>
    </xf>
    <xf numFmtId="0" fontId="7" fillId="0" borderId="132" xfId="0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3" fontId="15" fillId="0" borderId="149" xfId="0" applyNumberFormat="1" applyFont="1" applyFill="1" applyBorder="1" applyAlignment="1">
      <alignment horizontal="center" vertical="center" wrapText="1"/>
    </xf>
    <xf numFmtId="3" fontId="15" fillId="0" borderId="150" xfId="0" applyNumberFormat="1" applyFont="1" applyFill="1" applyBorder="1" applyAlignment="1">
      <alignment horizontal="center" vertical="center" wrapText="1"/>
    </xf>
    <xf numFmtId="3" fontId="6" fillId="0" borderId="119" xfId="0" applyNumberFormat="1" applyFont="1" applyFill="1" applyBorder="1" applyAlignment="1">
      <alignment horizontal="center" vertical="center"/>
    </xf>
    <xf numFmtId="3" fontId="6" fillId="0" borderId="120" xfId="0" applyNumberFormat="1" applyFont="1" applyFill="1" applyBorder="1" applyAlignment="1">
      <alignment horizontal="center" vertical="center"/>
    </xf>
    <xf numFmtId="3" fontId="6" fillId="0" borderId="121" xfId="0" applyNumberFormat="1" applyFont="1" applyFill="1" applyBorder="1" applyAlignment="1">
      <alignment horizontal="center" vertical="center"/>
    </xf>
    <xf numFmtId="3" fontId="6" fillId="0" borderId="122" xfId="0" applyNumberFormat="1" applyFont="1" applyFill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 wrapText="1"/>
    </xf>
    <xf numFmtId="0" fontId="15" fillId="14" borderId="2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 vertical="center" wrapText="1"/>
    </xf>
    <xf numFmtId="0" fontId="15" fillId="14" borderId="68" xfId="0" applyFont="1" applyFill="1" applyBorder="1" applyAlignment="1">
      <alignment horizontal="center" vertical="center" wrapText="1"/>
    </xf>
    <xf numFmtId="0" fontId="15" fillId="14" borderId="69" xfId="0" applyFont="1" applyFill="1" applyBorder="1" applyAlignment="1">
      <alignment horizontal="center" vertical="center" wrapText="1"/>
    </xf>
    <xf numFmtId="0" fontId="15" fillId="14" borderId="70" xfId="0" applyFont="1" applyFill="1" applyBorder="1" applyAlignment="1">
      <alignment horizontal="center" vertical="center" wrapText="1"/>
    </xf>
    <xf numFmtId="0" fontId="6" fillId="0" borderId="120" xfId="0" applyFont="1" applyFill="1" applyBorder="1" applyAlignment="1">
      <alignment horizontal="left" vertical="center"/>
    </xf>
    <xf numFmtId="0" fontId="6" fillId="0" borderId="122" xfId="0" applyFont="1" applyFill="1" applyBorder="1" applyAlignment="1">
      <alignment horizontal="left" vertical="center"/>
    </xf>
    <xf numFmtId="3" fontId="6" fillId="0" borderId="124" xfId="0" applyNumberFormat="1" applyFont="1" applyFill="1" applyBorder="1" applyAlignment="1">
      <alignment horizontal="center" vertical="center"/>
    </xf>
    <xf numFmtId="3" fontId="6" fillId="0" borderId="132" xfId="0" applyNumberFormat="1" applyFont="1" applyFill="1" applyBorder="1" applyAlignment="1">
      <alignment horizontal="center" vertical="center"/>
    </xf>
    <xf numFmtId="0" fontId="6" fillId="0" borderId="124" xfId="0" applyFont="1" applyFill="1" applyBorder="1" applyAlignment="1">
      <alignment horizontal="left" vertical="center"/>
    </xf>
    <xf numFmtId="0" fontId="6" fillId="0" borderId="131" xfId="0" applyFont="1" applyFill="1" applyBorder="1" applyAlignment="1">
      <alignment horizontal="left" vertical="center"/>
    </xf>
    <xf numFmtId="0" fontId="6" fillId="0" borderId="132" xfId="0" applyFont="1" applyFill="1" applyBorder="1" applyAlignment="1">
      <alignment horizontal="left" vertical="center"/>
    </xf>
    <xf numFmtId="0" fontId="6" fillId="0" borderId="119" xfId="0" applyFont="1" applyFill="1" applyBorder="1" applyAlignment="1">
      <alignment horizontal="left" wrapText="1"/>
    </xf>
    <xf numFmtId="0" fontId="6" fillId="0" borderId="129" xfId="0" applyFont="1" applyFill="1" applyBorder="1" applyAlignment="1">
      <alignment horizontal="left" wrapText="1"/>
    </xf>
    <xf numFmtId="0" fontId="6" fillId="0" borderId="120" xfId="0" applyFont="1" applyFill="1" applyBorder="1" applyAlignment="1">
      <alignment horizontal="left" wrapText="1"/>
    </xf>
    <xf numFmtId="1" fontId="6" fillId="0" borderId="119" xfId="0" applyNumberFormat="1" applyFont="1" applyFill="1" applyBorder="1" applyAlignment="1">
      <alignment horizontal="center" wrapText="1"/>
    </xf>
    <xf numFmtId="1" fontId="6" fillId="0" borderId="120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0" fontId="6" fillId="0" borderId="121" xfId="0" applyFont="1" applyFill="1" applyBorder="1" applyAlignment="1">
      <alignment horizontal="center" vertical="center"/>
    </xf>
    <xf numFmtId="0" fontId="6" fillId="0" borderId="130" xfId="0" applyFont="1" applyFill="1" applyBorder="1" applyAlignment="1">
      <alignment horizontal="center" vertical="center"/>
    </xf>
    <xf numFmtId="0" fontId="6" fillId="0" borderId="1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81" xfId="0" applyFont="1" applyFill="1" applyBorder="1" applyAlignment="1">
      <alignment horizontal="center" vertical="center"/>
    </xf>
    <xf numFmtId="1" fontId="6" fillId="0" borderId="23" xfId="0" applyNumberFormat="1" applyFont="1" applyFill="1" applyBorder="1" applyAlignment="1">
      <alignment horizontal="center" vertical="center"/>
    </xf>
    <xf numFmtId="1" fontId="6" fillId="0" borderId="81" xfId="0" applyNumberFormat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6" fillId="14" borderId="0" xfId="0" applyFont="1" applyFill="1" applyBorder="1" applyAlignment="1">
      <alignment horizontal="center" vertical="center"/>
    </xf>
    <xf numFmtId="0" fontId="6" fillId="14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5" fillId="17" borderId="5" xfId="0" applyFont="1" applyFill="1" applyBorder="1" applyAlignment="1">
      <alignment horizontal="center" wrapText="1"/>
    </xf>
    <xf numFmtId="0" fontId="15" fillId="17" borderId="6" xfId="0" applyFont="1" applyFill="1" applyBorder="1" applyAlignment="1">
      <alignment horizontal="center" wrapText="1"/>
    </xf>
    <xf numFmtId="0" fontId="15" fillId="17" borderId="7" xfId="0" applyFont="1" applyFill="1" applyBorder="1" applyAlignment="1">
      <alignment horizont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21" xfId="0" applyFont="1" applyFill="1" applyBorder="1" applyAlignment="1">
      <alignment horizontal="left" vertical="center" wrapText="1"/>
    </xf>
    <xf numFmtId="0" fontId="6" fillId="0" borderId="130" xfId="0" applyFont="1" applyFill="1" applyBorder="1" applyAlignment="1">
      <alignment horizontal="left" vertical="center" wrapText="1"/>
    </xf>
    <xf numFmtId="0" fontId="6" fillId="0" borderId="122" xfId="0" applyFont="1" applyFill="1" applyBorder="1" applyAlignment="1">
      <alignment horizontal="left" vertical="center" wrapText="1"/>
    </xf>
    <xf numFmtId="0" fontId="7" fillId="0" borderId="121" xfId="0" applyNumberFormat="1" applyFont="1" applyFill="1" applyBorder="1" applyAlignment="1">
      <alignment horizontal="center"/>
    </xf>
    <xf numFmtId="0" fontId="7" fillId="0" borderId="122" xfId="0" applyNumberFormat="1" applyFont="1" applyFill="1" applyBorder="1" applyAlignment="1">
      <alignment horizontal="center"/>
    </xf>
    <xf numFmtId="0" fontId="7" fillId="0" borderId="121" xfId="0" applyNumberFormat="1" applyFont="1" applyFill="1" applyBorder="1" applyAlignment="1">
      <alignment horizontal="center" vertical="center"/>
    </xf>
    <xf numFmtId="0" fontId="7" fillId="0" borderId="122" xfId="0" applyNumberFormat="1" applyFont="1" applyFill="1" applyBorder="1" applyAlignment="1">
      <alignment horizontal="center" vertical="center"/>
    </xf>
    <xf numFmtId="1" fontId="6" fillId="0" borderId="121" xfId="1" applyNumberFormat="1" applyFont="1" applyFill="1" applyBorder="1" applyAlignment="1">
      <alignment horizontal="center" vertical="center"/>
    </xf>
    <xf numFmtId="1" fontId="6" fillId="0" borderId="77" xfId="1" applyNumberFormat="1" applyFont="1" applyFill="1" applyBorder="1" applyAlignment="1">
      <alignment horizontal="center" vertical="center"/>
    </xf>
    <xf numFmtId="1" fontId="6" fillId="0" borderId="121" xfId="0" applyNumberFormat="1" applyFont="1" applyFill="1" applyBorder="1" applyAlignment="1">
      <alignment horizontal="center" vertical="center"/>
    </xf>
    <xf numFmtId="1" fontId="6" fillId="0" borderId="122" xfId="0" applyNumberFormat="1" applyFont="1" applyFill="1" applyBorder="1" applyAlignment="1">
      <alignment horizontal="center" vertical="center"/>
    </xf>
    <xf numFmtId="1" fontId="6" fillId="0" borderId="121" xfId="0" applyNumberFormat="1" applyFont="1" applyFill="1" applyBorder="1" applyAlignment="1">
      <alignment horizontal="center"/>
    </xf>
    <xf numFmtId="1" fontId="6" fillId="0" borderId="122" xfId="0" applyNumberFormat="1" applyFont="1" applyFill="1" applyBorder="1" applyAlignment="1">
      <alignment horizontal="center"/>
    </xf>
    <xf numFmtId="1" fontId="28" fillId="0" borderId="121" xfId="0" applyNumberFormat="1" applyFont="1" applyFill="1" applyBorder="1" applyAlignment="1">
      <alignment horizontal="center" vertical="center"/>
    </xf>
    <xf numFmtId="1" fontId="28" fillId="0" borderId="122" xfId="0" applyNumberFormat="1" applyFont="1" applyFill="1" applyBorder="1" applyAlignment="1">
      <alignment horizontal="center" vertical="center"/>
    </xf>
    <xf numFmtId="0" fontId="15" fillId="17" borderId="5" xfId="0" applyFont="1" applyFill="1" applyBorder="1" applyAlignment="1">
      <alignment horizontal="center"/>
    </xf>
    <xf numFmtId="0" fontId="15" fillId="17" borderId="6" xfId="0" applyFont="1" applyFill="1" applyBorder="1" applyAlignment="1">
      <alignment horizontal="center"/>
    </xf>
    <xf numFmtId="0" fontId="15" fillId="17" borderId="7" xfId="0" applyFont="1" applyFill="1" applyBorder="1" applyAlignment="1">
      <alignment horizontal="center"/>
    </xf>
    <xf numFmtId="1" fontId="28" fillId="0" borderId="124" xfId="0" applyNumberFormat="1" applyFont="1" applyFill="1" applyBorder="1" applyAlignment="1">
      <alignment horizontal="center" vertical="center"/>
    </xf>
    <xf numFmtId="1" fontId="28" fillId="0" borderId="132" xfId="0" applyNumberFormat="1" applyFont="1" applyFill="1" applyBorder="1" applyAlignment="1">
      <alignment horizontal="center" vertical="center"/>
    </xf>
    <xf numFmtId="0" fontId="8" fillId="0" borderId="121" xfId="0" applyFont="1" applyFill="1" applyBorder="1" applyAlignment="1">
      <alignment horizontal="left" vertical="center"/>
    </xf>
    <xf numFmtId="0" fontId="8" fillId="0" borderId="130" xfId="0" applyFont="1" applyFill="1" applyBorder="1" applyAlignment="1">
      <alignment horizontal="left" vertical="center"/>
    </xf>
    <xf numFmtId="0" fontId="8" fillId="0" borderId="122" xfId="0" applyFont="1" applyFill="1" applyBorder="1" applyAlignment="1">
      <alignment horizontal="left" vertical="center"/>
    </xf>
    <xf numFmtId="1" fontId="28" fillId="0" borderId="119" xfId="0" applyNumberFormat="1" applyFont="1" applyFill="1" applyBorder="1" applyAlignment="1">
      <alignment horizontal="center" vertical="center"/>
    </xf>
    <xf numFmtId="1" fontId="28" fillId="0" borderId="120" xfId="0" applyNumberFormat="1" applyFont="1" applyFill="1" applyBorder="1" applyAlignment="1">
      <alignment horizontal="center" vertical="center"/>
    </xf>
    <xf numFmtId="0" fontId="15" fillId="18" borderId="5" xfId="0" applyFont="1" applyFill="1" applyBorder="1" applyAlignment="1">
      <alignment horizontal="center"/>
    </xf>
    <xf numFmtId="0" fontId="15" fillId="18" borderId="6" xfId="0" applyFont="1" applyFill="1" applyBorder="1" applyAlignment="1">
      <alignment horizontal="center"/>
    </xf>
    <xf numFmtId="0" fontId="15" fillId="18" borderId="2" xfId="0" applyFont="1" applyFill="1" applyBorder="1" applyAlignment="1">
      <alignment horizontal="center"/>
    </xf>
    <xf numFmtId="0" fontId="15" fillId="18" borderId="3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94" xfId="0" applyFont="1" applyFill="1" applyBorder="1" applyAlignment="1">
      <alignment horizontal="left" vertical="center"/>
    </xf>
    <xf numFmtId="0" fontId="6" fillId="0" borderId="74" xfId="0" applyFont="1" applyFill="1" applyBorder="1" applyAlignment="1">
      <alignment horizontal="left" vertical="center"/>
    </xf>
    <xf numFmtId="0" fontId="6" fillId="0" borderId="104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94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6" fillId="0" borderId="10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81" xfId="0" applyFont="1" applyFill="1" applyBorder="1" applyAlignment="1">
      <alignment horizontal="left" vertical="center"/>
    </xf>
    <xf numFmtId="0" fontId="7" fillId="0" borderId="123" xfId="0" applyFont="1" applyFill="1" applyBorder="1" applyAlignment="1">
      <alignment horizontal="center" vertical="center"/>
    </xf>
    <xf numFmtId="0" fontId="7" fillId="0" borderId="152" xfId="0" applyFont="1" applyFill="1" applyBorder="1" applyAlignment="1">
      <alignment horizontal="center" vertical="center"/>
    </xf>
    <xf numFmtId="0" fontId="7" fillId="0" borderId="151" xfId="0" applyFont="1" applyFill="1" applyBorder="1" applyAlignment="1">
      <alignment horizontal="center" vertical="center"/>
    </xf>
    <xf numFmtId="165" fontId="7" fillId="0" borderId="123" xfId="0" applyNumberFormat="1" applyFont="1" applyFill="1" applyBorder="1" applyAlignment="1">
      <alignment horizontal="center" vertical="center"/>
    </xf>
    <xf numFmtId="165" fontId="7" fillId="0" borderId="151" xfId="0" applyNumberFormat="1" applyFont="1" applyFill="1" applyBorder="1" applyAlignment="1">
      <alignment horizontal="center" vertical="center"/>
    </xf>
    <xf numFmtId="0" fontId="6" fillId="0" borderId="119" xfId="0" applyFont="1" applyFill="1" applyBorder="1" applyAlignment="1">
      <alignment horizontal="left"/>
    </xf>
    <xf numFmtId="0" fontId="6" fillId="0" borderId="129" xfId="0" applyFont="1" applyFill="1" applyBorder="1" applyAlignment="1">
      <alignment horizontal="left"/>
    </xf>
    <xf numFmtId="0" fontId="6" fillId="0" borderId="121" xfId="0" applyFont="1" applyFill="1" applyBorder="1" applyAlignment="1">
      <alignment horizontal="left"/>
    </xf>
    <xf numFmtId="0" fontId="6" fillId="0" borderId="130" xfId="0" applyFont="1" applyFill="1" applyBorder="1" applyAlignment="1">
      <alignment horizontal="left"/>
    </xf>
    <xf numFmtId="0" fontId="6" fillId="0" borderId="123" xfId="0" applyFont="1" applyFill="1" applyBorder="1" applyAlignment="1">
      <alignment horizontal="left" vertical="center" wrapText="1"/>
    </xf>
    <xf numFmtId="0" fontId="6" fillId="0" borderId="152" xfId="0" applyFont="1" applyFill="1" applyBorder="1" applyAlignment="1">
      <alignment horizontal="left" vertical="center" wrapText="1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21" xfId="0" applyNumberFormat="1" applyFont="1" applyFill="1" applyBorder="1" applyAlignment="1">
      <alignment horizontal="center" vertical="center"/>
    </xf>
    <xf numFmtId="1" fontId="6" fillId="0" borderId="94" xfId="0" applyNumberFormat="1" applyFont="1" applyFill="1" applyBorder="1" applyAlignment="1">
      <alignment horizontal="center" vertical="center"/>
    </xf>
    <xf numFmtId="1" fontId="6" fillId="0" borderId="104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165" fontId="19" fillId="0" borderId="5" xfId="0" applyNumberFormat="1" applyFont="1" applyFill="1" applyBorder="1" applyAlignment="1">
      <alignment horizontal="center" vertical="center"/>
    </xf>
    <xf numFmtId="165" fontId="19" fillId="0" borderId="7" xfId="0" applyNumberFormat="1" applyFont="1" applyFill="1" applyBorder="1" applyAlignment="1">
      <alignment horizontal="center" vertical="center"/>
    </xf>
    <xf numFmtId="3" fontId="28" fillId="0" borderId="5" xfId="0" applyNumberFormat="1" applyFont="1" applyFill="1" applyBorder="1" applyAlignment="1">
      <alignment horizontal="center" vertical="center"/>
    </xf>
    <xf numFmtId="3" fontId="28" fillId="0" borderId="7" xfId="0" applyNumberFormat="1" applyFont="1" applyFill="1" applyBorder="1" applyAlignment="1">
      <alignment horizontal="center" vertical="center"/>
    </xf>
    <xf numFmtId="38" fontId="6" fillId="0" borderId="119" xfId="0" applyNumberFormat="1" applyFont="1" applyFill="1" applyBorder="1" applyAlignment="1">
      <alignment horizontal="center"/>
    </xf>
    <xf numFmtId="38" fontId="6" fillId="0" borderId="120" xfId="0" applyNumberFormat="1" applyFont="1" applyFill="1" applyBorder="1" applyAlignment="1">
      <alignment horizontal="center"/>
    </xf>
    <xf numFmtId="38" fontId="6" fillId="0" borderId="121" xfId="0" applyNumberFormat="1" applyFont="1" applyFill="1" applyBorder="1" applyAlignment="1">
      <alignment horizontal="center"/>
    </xf>
    <xf numFmtId="38" fontId="6" fillId="0" borderId="122" xfId="0" applyNumberFormat="1" applyFont="1" applyFill="1" applyBorder="1" applyAlignment="1">
      <alignment horizontal="center"/>
    </xf>
    <xf numFmtId="38" fontId="6" fillId="0" borderId="121" xfId="1" applyNumberFormat="1" applyFont="1" applyFill="1" applyBorder="1" applyAlignment="1">
      <alignment horizontal="center" vertical="center"/>
    </xf>
    <xf numFmtId="38" fontId="6" fillId="0" borderId="122" xfId="1" applyNumberFormat="1" applyFont="1" applyFill="1" applyBorder="1" applyAlignment="1">
      <alignment horizontal="center" vertical="center"/>
    </xf>
    <xf numFmtId="38" fontId="6" fillId="0" borderId="124" xfId="1" applyNumberFormat="1" applyFont="1" applyFill="1" applyBorder="1" applyAlignment="1">
      <alignment horizontal="center" vertical="center"/>
    </xf>
    <xf numFmtId="38" fontId="6" fillId="0" borderId="132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horizontal="center"/>
    </xf>
    <xf numFmtId="1" fontId="6" fillId="0" borderId="119" xfId="0" applyNumberFormat="1" applyFont="1" applyFill="1" applyBorder="1" applyAlignment="1">
      <alignment horizontal="center" vertical="center"/>
    </xf>
    <xf numFmtId="1" fontId="6" fillId="0" borderId="12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165" fontId="7" fillId="0" borderId="7" xfId="0" applyNumberFormat="1" applyFont="1" applyFill="1" applyBorder="1" applyAlignment="1">
      <alignment horizontal="center" vertical="center"/>
    </xf>
    <xf numFmtId="0" fontId="25" fillId="15" borderId="5" xfId="0" applyFont="1" applyFill="1" applyBorder="1" applyAlignment="1">
      <alignment horizontal="center" wrapText="1"/>
    </xf>
    <xf numFmtId="0" fontId="25" fillId="15" borderId="6" xfId="0" applyFont="1" applyFill="1" applyBorder="1" applyAlignment="1">
      <alignment horizontal="center" wrapText="1"/>
    </xf>
    <xf numFmtId="0" fontId="25" fillId="15" borderId="7" xfId="0" applyFont="1" applyFill="1" applyBorder="1" applyAlignment="1">
      <alignment horizontal="center" wrapText="1"/>
    </xf>
    <xf numFmtId="0" fontId="25" fillId="15" borderId="9" xfId="0" applyFont="1" applyFill="1" applyBorder="1" applyAlignment="1">
      <alignment horizontal="center" vertical="center" wrapText="1"/>
    </xf>
    <xf numFmtId="0" fontId="25" fillId="15" borderId="11" xfId="0" applyFont="1" applyFill="1" applyBorder="1" applyAlignment="1">
      <alignment horizontal="center" vertical="center" wrapText="1"/>
    </xf>
    <xf numFmtId="0" fontId="25" fillId="15" borderId="14" xfId="0" applyFont="1" applyFill="1" applyBorder="1" applyAlignment="1">
      <alignment horizontal="center" vertical="center" wrapText="1"/>
    </xf>
    <xf numFmtId="0" fontId="25" fillId="15" borderId="68" xfId="0" applyFont="1" applyFill="1" applyBorder="1" applyAlignment="1">
      <alignment horizontal="center" vertical="center" wrapText="1"/>
    </xf>
    <xf numFmtId="0" fontId="28" fillId="15" borderId="2" xfId="0" applyFont="1" applyFill="1" applyBorder="1" applyAlignment="1">
      <alignment horizontal="center" wrapText="1"/>
    </xf>
    <xf numFmtId="0" fontId="28" fillId="15" borderId="3" xfId="0" applyFont="1" applyFill="1" applyBorder="1" applyAlignment="1">
      <alignment horizontal="center" wrapText="1"/>
    </xf>
    <xf numFmtId="0" fontId="28" fillId="19" borderId="6" xfId="0" applyFont="1" applyFill="1" applyBorder="1" applyAlignment="1">
      <alignment horizontal="center" wrapText="1"/>
    </xf>
    <xf numFmtId="0" fontId="28" fillId="19" borderId="7" xfId="0" applyFont="1" applyFill="1" applyBorder="1" applyAlignment="1">
      <alignment horizontal="center" wrapText="1"/>
    </xf>
    <xf numFmtId="0" fontId="28" fillId="0" borderId="145" xfId="0" applyFont="1" applyFill="1" applyBorder="1" applyAlignment="1">
      <alignment horizontal="left" vertical="center" wrapText="1"/>
    </xf>
    <xf numFmtId="0" fontId="28" fillId="0" borderId="146" xfId="0" applyFont="1" applyFill="1" applyBorder="1" applyAlignment="1">
      <alignment horizontal="left" vertical="center" wrapText="1"/>
    </xf>
    <xf numFmtId="0" fontId="28" fillId="0" borderId="147" xfId="0" applyFont="1" applyFill="1" applyBorder="1" applyAlignment="1">
      <alignment horizontal="left" vertical="center" wrapText="1"/>
    </xf>
    <xf numFmtId="38" fontId="31" fillId="0" borderId="145" xfId="0" applyNumberFormat="1" applyFont="1" applyFill="1" applyBorder="1" applyAlignment="1">
      <alignment horizontal="center" vertical="center" wrapText="1"/>
    </xf>
    <xf numFmtId="38" fontId="31" fillId="0" borderId="146" xfId="0" applyNumberFormat="1" applyFont="1" applyFill="1" applyBorder="1" applyAlignment="1">
      <alignment horizontal="center" vertical="center" wrapText="1"/>
    </xf>
    <xf numFmtId="38" fontId="31" fillId="0" borderId="148" xfId="0" applyNumberFormat="1" applyFont="1" applyFill="1" applyBorder="1" applyAlignment="1">
      <alignment horizontal="center" vertical="center" wrapText="1"/>
    </xf>
    <xf numFmtId="0" fontId="28" fillId="15" borderId="1" xfId="0" applyFont="1" applyFill="1" applyBorder="1" applyAlignment="1">
      <alignment horizontal="center" wrapText="1"/>
    </xf>
    <xf numFmtId="0" fontId="28" fillId="19" borderId="5" xfId="0" applyFont="1" applyFill="1" applyBorder="1" applyAlignment="1">
      <alignment horizontal="center" wrapText="1"/>
    </xf>
    <xf numFmtId="0" fontId="15" fillId="15" borderId="5" xfId="0" applyNumberFormat="1" applyFont="1" applyFill="1" applyBorder="1" applyAlignment="1">
      <alignment horizontal="center" vertical="center" wrapText="1"/>
    </xf>
    <xf numFmtId="0" fontId="15" fillId="15" borderId="6" xfId="0" applyNumberFormat="1" applyFont="1" applyFill="1" applyBorder="1" applyAlignment="1">
      <alignment horizontal="center" vertical="center" wrapText="1"/>
    </xf>
    <xf numFmtId="0" fontId="15" fillId="15" borderId="7" xfId="0" applyNumberFormat="1" applyFont="1" applyFill="1" applyBorder="1" applyAlignment="1">
      <alignment horizontal="center" vertical="center" wrapText="1"/>
    </xf>
    <xf numFmtId="0" fontId="25" fillId="15" borderId="4" xfId="0" applyFont="1" applyFill="1" applyBorder="1" applyAlignment="1">
      <alignment horizontal="center" vertical="center" wrapText="1"/>
    </xf>
    <xf numFmtId="38" fontId="6" fillId="0" borderId="78" xfId="0" applyNumberFormat="1" applyFont="1" applyFill="1" applyBorder="1" applyAlignment="1">
      <alignment horizontal="center"/>
    </xf>
    <xf numFmtId="38" fontId="6" fillId="0" borderId="30" xfId="0" applyNumberFormat="1" applyFont="1" applyFill="1" applyBorder="1" applyAlignment="1">
      <alignment horizontal="center"/>
    </xf>
    <xf numFmtId="38" fontId="6" fillId="0" borderId="24" xfId="0" applyNumberFormat="1" applyFont="1" applyFill="1" applyBorder="1" applyAlignment="1">
      <alignment horizontal="center"/>
    </xf>
    <xf numFmtId="38" fontId="6" fillId="0" borderId="25" xfId="0" applyNumberFormat="1" applyFont="1" applyFill="1" applyBorder="1" applyAlignment="1">
      <alignment horizontal="center"/>
    </xf>
    <xf numFmtId="0" fontId="17" fillId="0" borderId="29" xfId="1" applyFont="1" applyFill="1" applyBorder="1" applyAlignment="1">
      <alignment horizontal="center" vertical="center"/>
    </xf>
    <xf numFmtId="0" fontId="17" fillId="0" borderId="32" xfId="1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38" fontId="31" fillId="0" borderId="5" xfId="0" applyNumberFormat="1" applyFont="1" applyFill="1" applyBorder="1" applyAlignment="1">
      <alignment horizontal="center" vertical="center" wrapText="1"/>
    </xf>
    <xf numFmtId="38" fontId="31" fillId="0" borderId="6" xfId="0" applyNumberFormat="1" applyFont="1" applyFill="1" applyBorder="1" applyAlignment="1">
      <alignment horizontal="center" vertical="center" wrapText="1"/>
    </xf>
    <xf numFmtId="38" fontId="31" fillId="0" borderId="7" xfId="0" applyNumberFormat="1" applyFont="1" applyFill="1" applyBorder="1" applyAlignment="1">
      <alignment horizontal="center" vertical="center" wrapText="1"/>
    </xf>
    <xf numFmtId="38" fontId="6" fillId="0" borderId="77" xfId="0" applyNumberFormat="1" applyFont="1" applyFill="1" applyBorder="1" applyAlignment="1">
      <alignment horizontal="center"/>
    </xf>
    <xf numFmtId="0" fontId="17" fillId="0" borderId="23" xfId="1" applyFont="1" applyFill="1" applyBorder="1" applyAlignment="1">
      <alignment horizontal="center" vertical="center"/>
    </xf>
    <xf numFmtId="0" fontId="17" fillId="0" borderId="81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/>
    </xf>
    <xf numFmtId="0" fontId="28" fillId="19" borderId="1" xfId="0" applyFont="1" applyFill="1" applyBorder="1" applyAlignment="1">
      <alignment horizontal="center" vertical="center" wrapText="1"/>
    </xf>
    <xf numFmtId="0" fontId="28" fillId="19" borderId="3" xfId="0" applyFont="1" applyFill="1" applyBorder="1" applyAlignment="1">
      <alignment horizontal="center" vertical="center" wrapText="1"/>
    </xf>
    <xf numFmtId="0" fontId="28" fillId="19" borderId="68" xfId="0" applyFont="1" applyFill="1" applyBorder="1" applyAlignment="1">
      <alignment horizontal="center" vertical="center" wrapText="1"/>
    </xf>
    <xf numFmtId="0" fontId="28" fillId="19" borderId="70" xfId="0" applyFont="1" applyFill="1" applyBorder="1" applyAlignment="1">
      <alignment horizontal="center" vertical="center" wrapText="1"/>
    </xf>
    <xf numFmtId="0" fontId="28" fillId="19" borderId="128" xfId="0" applyFont="1" applyFill="1" applyBorder="1" applyAlignment="1">
      <alignment horizontal="center" wrapText="1"/>
    </xf>
    <xf numFmtId="0" fontId="28" fillId="19" borderId="90" xfId="0" applyFont="1" applyFill="1" applyBorder="1" applyAlignment="1">
      <alignment horizontal="center" wrapText="1"/>
    </xf>
    <xf numFmtId="0" fontId="15" fillId="15" borderId="1" xfId="0" applyNumberFormat="1" applyFont="1" applyFill="1" applyBorder="1" applyAlignment="1">
      <alignment horizontal="center" vertical="center" wrapText="1"/>
    </xf>
    <xf numFmtId="0" fontId="15" fillId="15" borderId="2" xfId="0" applyNumberFormat="1" applyFont="1" applyFill="1" applyBorder="1" applyAlignment="1">
      <alignment horizontal="center" vertical="center" wrapText="1"/>
    </xf>
    <xf numFmtId="0" fontId="28" fillId="0" borderId="141" xfId="0" applyFont="1" applyFill="1" applyBorder="1" applyAlignment="1">
      <alignment horizontal="left" vertical="center" wrapText="1"/>
    </xf>
    <xf numFmtId="0" fontId="28" fillId="0" borderId="142" xfId="0" applyFont="1" applyFill="1" applyBorder="1" applyAlignment="1">
      <alignment horizontal="left" vertical="center" wrapText="1"/>
    </xf>
    <xf numFmtId="0" fontId="28" fillId="0" borderId="143" xfId="0" applyFont="1" applyFill="1" applyBorder="1" applyAlignment="1">
      <alignment horizontal="left" vertical="center" wrapText="1"/>
    </xf>
    <xf numFmtId="38" fontId="31" fillId="0" borderId="141" xfId="0" applyNumberFormat="1" applyFont="1" applyFill="1" applyBorder="1" applyAlignment="1">
      <alignment horizontal="center" vertical="center" wrapText="1"/>
    </xf>
    <xf numFmtId="38" fontId="31" fillId="0" borderId="142" xfId="0" applyNumberFormat="1" applyFont="1" applyFill="1" applyBorder="1" applyAlignment="1">
      <alignment horizontal="center" vertical="center" wrapText="1"/>
    </xf>
    <xf numFmtId="38" fontId="31" fillId="0" borderId="143" xfId="0" applyNumberFormat="1" applyFont="1" applyFill="1" applyBorder="1" applyAlignment="1">
      <alignment horizontal="center" vertical="center" wrapText="1"/>
    </xf>
    <xf numFmtId="0" fontId="25" fillId="15" borderId="1" xfId="0" applyFont="1" applyFill="1" applyBorder="1" applyAlignment="1">
      <alignment horizontal="center" wrapText="1"/>
    </xf>
    <xf numFmtId="0" fontId="25" fillId="15" borderId="2" xfId="0" applyFont="1" applyFill="1" applyBorder="1" applyAlignment="1">
      <alignment horizontal="center" wrapText="1"/>
    </xf>
    <xf numFmtId="0" fontId="25" fillId="15" borderId="3" xfId="0" applyFont="1" applyFill="1" applyBorder="1" applyAlignment="1">
      <alignment horizontal="center" wrapText="1"/>
    </xf>
    <xf numFmtId="0" fontId="25" fillId="15" borderId="68" xfId="0" applyFont="1" applyFill="1" applyBorder="1" applyAlignment="1">
      <alignment horizontal="center" wrapText="1"/>
    </xf>
    <xf numFmtId="0" fontId="25" fillId="15" borderId="69" xfId="0" applyFont="1" applyFill="1" applyBorder="1" applyAlignment="1">
      <alignment horizontal="center" wrapText="1"/>
    </xf>
    <xf numFmtId="0" fontId="25" fillId="15" borderId="70" xfId="0" applyFont="1" applyFill="1" applyBorder="1" applyAlignment="1">
      <alignment horizontal="center" wrapText="1"/>
    </xf>
    <xf numFmtId="38" fontId="6" fillId="0" borderId="76" xfId="0" applyNumberFormat="1" applyFont="1" applyFill="1" applyBorder="1" applyAlignment="1">
      <alignment horizontal="center"/>
    </xf>
    <xf numFmtId="38" fontId="6" fillId="0" borderId="19" xfId="0" applyNumberFormat="1" applyFont="1" applyFill="1" applyBorder="1" applyAlignment="1">
      <alignment horizontal="center"/>
    </xf>
    <xf numFmtId="38" fontId="6" fillId="0" borderId="20" xfId="0" applyNumberFormat="1" applyFont="1" applyFill="1" applyBorder="1" applyAlignment="1">
      <alignment horizontal="center"/>
    </xf>
  </cellXfs>
  <cellStyles count="7">
    <cellStyle name="Гиперссылка" xfId="4" builtinId="8"/>
    <cellStyle name="Обычный" xfId="0" builtinId="0"/>
    <cellStyle name="Обычный 2" xfId="1"/>
    <cellStyle name="Обычный_price_svai_ZAO_BETON" xfId="5"/>
    <cellStyle name="Обычный_Лист1" xfId="3"/>
    <cellStyle name="Обычный_Плиты ПБ h=220.160, 265" xfId="2"/>
    <cellStyle name="Финансовый 2" xfId="6"/>
  </cellStyles>
  <dxfs count="0"/>
  <tableStyles count="0" defaultTableStyle="TableStyleMedium9" defaultPivotStyle="PivotStyleLight16"/>
  <colors>
    <mruColors>
      <color rgb="FFD8D8D8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57149</xdr:rowOff>
    </xdr:from>
    <xdr:to>
      <xdr:col>7</xdr:col>
      <xdr:colOff>57150</xdr:colOff>
      <xdr:row>6</xdr:row>
      <xdr:rowOff>104774</xdr:rowOff>
    </xdr:to>
    <xdr:pic>
      <xdr:nvPicPr>
        <xdr:cNvPr id="2" name="Picture 9" descr="kolovrat_logo_RGB-01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4150" y="304799"/>
          <a:ext cx="14192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123825</xdr:rowOff>
    </xdr:from>
    <xdr:to>
      <xdr:col>7</xdr:col>
      <xdr:colOff>209550</xdr:colOff>
      <xdr:row>7</xdr:row>
      <xdr:rowOff>47625</xdr:rowOff>
    </xdr:to>
    <xdr:pic>
      <xdr:nvPicPr>
        <xdr:cNvPr id="3" name="Picture 9" descr="kolovrat_logo_RGB-01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7025" y="304800"/>
          <a:ext cx="14192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123825</xdr:rowOff>
    </xdr:from>
    <xdr:to>
      <xdr:col>7</xdr:col>
      <xdr:colOff>171450</xdr:colOff>
      <xdr:row>6</xdr:row>
      <xdr:rowOff>142875</xdr:rowOff>
    </xdr:to>
    <xdr:pic>
      <xdr:nvPicPr>
        <xdr:cNvPr id="3" name="Picture 9" descr="kolovrat_logo_RGB-01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514350"/>
          <a:ext cx="14192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152399</xdr:rowOff>
    </xdr:from>
    <xdr:to>
      <xdr:col>6</xdr:col>
      <xdr:colOff>581025</xdr:colOff>
      <xdr:row>6</xdr:row>
      <xdr:rowOff>114300</xdr:rowOff>
    </xdr:to>
    <xdr:pic>
      <xdr:nvPicPr>
        <xdr:cNvPr id="2" name="Picture 9" descr="kolovrat_logo_RGB-01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14625" y="400049"/>
          <a:ext cx="1266825" cy="723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123825</xdr:rowOff>
    </xdr:from>
    <xdr:to>
      <xdr:col>7</xdr:col>
      <xdr:colOff>219075</xdr:colOff>
      <xdr:row>7</xdr:row>
      <xdr:rowOff>47625</xdr:rowOff>
    </xdr:to>
    <xdr:pic>
      <xdr:nvPicPr>
        <xdr:cNvPr id="2" name="Picture 9" descr="kolovrat_logo_RGB-0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6050" y="304800"/>
          <a:ext cx="14192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123825</xdr:rowOff>
    </xdr:from>
    <xdr:to>
      <xdr:col>7</xdr:col>
      <xdr:colOff>142875</xdr:colOff>
      <xdr:row>6</xdr:row>
      <xdr:rowOff>142875</xdr:rowOff>
    </xdr:to>
    <xdr:pic>
      <xdr:nvPicPr>
        <xdr:cNvPr id="2" name="Picture 9" descr="kolovrat_logo_RGB-01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7975" y="390525"/>
          <a:ext cx="14192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104774</xdr:rowOff>
    </xdr:from>
    <xdr:to>
      <xdr:col>8</xdr:col>
      <xdr:colOff>238125</xdr:colOff>
      <xdr:row>6</xdr:row>
      <xdr:rowOff>123825</xdr:rowOff>
    </xdr:to>
    <xdr:pic>
      <xdr:nvPicPr>
        <xdr:cNvPr id="2" name="Picture 9" descr="kolovrat_logo_RGB-0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0" y="352424"/>
          <a:ext cx="1400175" cy="78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32</xdr:row>
      <xdr:rowOff>0</xdr:rowOff>
    </xdr:from>
    <xdr:to>
      <xdr:col>1</xdr:col>
      <xdr:colOff>822865</xdr:colOff>
      <xdr:row>32</xdr:row>
      <xdr:rowOff>1905</xdr:rowOff>
    </xdr:to>
    <xdr:sp macro="" textlink="">
      <xdr:nvSpPr>
        <xdr:cNvPr id="3" name="Текст 1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80975" y="138988800"/>
          <a:ext cx="7752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800" b="0" i="0" u="sng" strike="noStrike">
              <a:solidFill>
                <a:srgbClr val="000000"/>
              </a:solidFill>
              <a:latin typeface="Arial"/>
              <a:cs typeface="Arial"/>
            </a:rPr>
            <a:t>Примечание :</a:t>
          </a:r>
        </a:p>
      </xdr:txBody>
    </xdr:sp>
    <xdr:clientData/>
  </xdr:twoCellAnchor>
  <xdr:twoCellAnchor>
    <xdr:from>
      <xdr:col>1</xdr:col>
      <xdr:colOff>47625</xdr:colOff>
      <xdr:row>32</xdr:row>
      <xdr:rowOff>0</xdr:rowOff>
    </xdr:from>
    <xdr:to>
      <xdr:col>1</xdr:col>
      <xdr:colOff>822865</xdr:colOff>
      <xdr:row>32</xdr:row>
      <xdr:rowOff>1905</xdr:rowOff>
    </xdr:to>
    <xdr:sp macro="" textlink="">
      <xdr:nvSpPr>
        <xdr:cNvPr id="4" name="Текст 16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180975" y="138988800"/>
          <a:ext cx="7752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800" b="0" i="0" u="sng" strike="noStrike">
              <a:solidFill>
                <a:srgbClr val="000000"/>
              </a:solidFill>
              <a:latin typeface="Arial"/>
              <a:cs typeface="Arial"/>
            </a:rPr>
            <a:t>Примечание :</a:t>
          </a:r>
        </a:p>
      </xdr:txBody>
    </xdr:sp>
    <xdr:clientData/>
  </xdr:twoCellAnchor>
  <xdr:twoCellAnchor>
    <xdr:from>
      <xdr:col>1</xdr:col>
      <xdr:colOff>47625</xdr:colOff>
      <xdr:row>32</xdr:row>
      <xdr:rowOff>0</xdr:rowOff>
    </xdr:from>
    <xdr:to>
      <xdr:col>1</xdr:col>
      <xdr:colOff>822865</xdr:colOff>
      <xdr:row>32</xdr:row>
      <xdr:rowOff>1905</xdr:rowOff>
    </xdr:to>
    <xdr:sp macro="" textlink="">
      <xdr:nvSpPr>
        <xdr:cNvPr id="5" name="Текст 16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180975" y="138988800"/>
          <a:ext cx="7752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800" b="0" i="0" u="sng" strike="noStrike">
              <a:solidFill>
                <a:srgbClr val="000000"/>
              </a:solidFill>
              <a:latin typeface="Arial"/>
              <a:cs typeface="Arial"/>
            </a:rPr>
            <a:t>Примечание :</a:t>
          </a:r>
        </a:p>
      </xdr:txBody>
    </xdr:sp>
    <xdr:clientData/>
  </xdr:twoCellAnchor>
  <xdr:twoCellAnchor>
    <xdr:from>
      <xdr:col>1</xdr:col>
      <xdr:colOff>47625</xdr:colOff>
      <xdr:row>32</xdr:row>
      <xdr:rowOff>0</xdr:rowOff>
    </xdr:from>
    <xdr:to>
      <xdr:col>1</xdr:col>
      <xdr:colOff>822865</xdr:colOff>
      <xdr:row>32</xdr:row>
      <xdr:rowOff>1905</xdr:rowOff>
    </xdr:to>
    <xdr:sp macro="" textlink="">
      <xdr:nvSpPr>
        <xdr:cNvPr id="6" name="Текст 16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80975" y="138988800"/>
          <a:ext cx="7752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800" b="0" i="0" u="sng" strike="noStrike">
              <a:solidFill>
                <a:srgbClr val="000000"/>
              </a:solidFill>
              <a:latin typeface="Arial"/>
              <a:cs typeface="Arial"/>
            </a:rPr>
            <a:t>Примечание :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104774</xdr:rowOff>
    </xdr:from>
    <xdr:to>
      <xdr:col>7</xdr:col>
      <xdr:colOff>238125</xdr:colOff>
      <xdr:row>6</xdr:row>
      <xdr:rowOff>123825</xdr:rowOff>
    </xdr:to>
    <xdr:pic>
      <xdr:nvPicPr>
        <xdr:cNvPr id="2" name="Picture 9" descr="kolovrat_logo_RGB-01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0" y="352424"/>
          <a:ext cx="1400175" cy="78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38100</xdr:rowOff>
    </xdr:from>
    <xdr:to>
      <xdr:col>7</xdr:col>
      <xdr:colOff>238125</xdr:colOff>
      <xdr:row>6</xdr:row>
      <xdr:rowOff>123826</xdr:rowOff>
    </xdr:to>
    <xdr:pic>
      <xdr:nvPicPr>
        <xdr:cNvPr id="4" name="Picture 9" descr="kolovrat_logo_RGB-011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2775" y="447675"/>
          <a:ext cx="1533525" cy="885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sk-kolovrat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sk-kolovrat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sk-kolovrat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sk-kolovrat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dsk-kolovrat.ru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dsk-kolovrat.ru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dsk-kolovrat.ru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dsk-kolovrat.ru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dsk-kolovra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8"/>
  <sheetViews>
    <sheetView workbookViewId="0">
      <selection activeCell="P32" sqref="P32"/>
    </sheetView>
  </sheetViews>
  <sheetFormatPr defaultRowHeight="15"/>
  <cols>
    <col min="1" max="1" width="0.85546875" customWidth="1"/>
    <col min="2" max="2" width="11" customWidth="1"/>
    <col min="3" max="3" width="10.5703125" bestFit="1" customWidth="1"/>
    <col min="6" max="10" width="10.28515625" bestFit="1" customWidth="1"/>
    <col min="11" max="11" width="10.140625" customWidth="1"/>
    <col min="12" max="12" width="9.140625" customWidth="1"/>
    <col min="13" max="13" width="0.5703125" customWidth="1"/>
  </cols>
  <sheetData>
    <row r="1" spans="1:13" ht="4.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3">
      <c r="A2" s="10"/>
      <c r="B2" s="798" t="s">
        <v>1332</v>
      </c>
      <c r="C2" s="799"/>
      <c r="D2" s="799"/>
      <c r="E2" s="86"/>
      <c r="F2" s="86"/>
      <c r="G2" s="86"/>
      <c r="H2" s="800" t="s">
        <v>1718</v>
      </c>
      <c r="I2" s="801"/>
      <c r="J2" s="801"/>
      <c r="K2" s="801"/>
      <c r="L2" s="802"/>
      <c r="M2" s="74"/>
    </row>
    <row r="3" spans="1:13">
      <c r="A3" s="12"/>
      <c r="B3" s="805" t="s">
        <v>1340</v>
      </c>
      <c r="C3" s="806"/>
      <c r="D3" s="806"/>
      <c r="E3" s="88"/>
      <c r="F3" s="88"/>
      <c r="G3" s="88"/>
      <c r="H3" s="803"/>
      <c r="I3" s="803"/>
      <c r="J3" s="803"/>
      <c r="K3" s="803"/>
      <c r="L3" s="804"/>
      <c r="M3" s="75"/>
    </row>
    <row r="4" spans="1:13">
      <c r="A4" s="12"/>
      <c r="B4" s="87"/>
      <c r="C4" s="88"/>
      <c r="D4" s="88"/>
      <c r="E4" s="88"/>
      <c r="F4" s="88"/>
      <c r="G4" s="88"/>
      <c r="H4" s="807" t="s">
        <v>1333</v>
      </c>
      <c r="I4" s="807"/>
      <c r="J4" s="807"/>
      <c r="K4" s="807"/>
      <c r="L4" s="808"/>
      <c r="M4" s="75"/>
    </row>
    <row r="5" spans="1:13">
      <c r="A5" s="19"/>
      <c r="B5" s="89"/>
      <c r="C5" s="90"/>
      <c r="D5" s="90"/>
      <c r="E5" s="90"/>
      <c r="F5" s="76"/>
      <c r="G5" s="77"/>
      <c r="H5" s="807"/>
      <c r="I5" s="807"/>
      <c r="J5" s="807"/>
      <c r="K5" s="807"/>
      <c r="L5" s="808"/>
      <c r="M5" s="78"/>
    </row>
    <row r="6" spans="1:13">
      <c r="A6" s="4"/>
      <c r="B6" s="89"/>
      <c r="C6" s="90"/>
      <c r="D6" s="90"/>
      <c r="E6" s="90"/>
      <c r="F6" s="807"/>
      <c r="G6" s="818"/>
      <c r="H6" s="818"/>
      <c r="I6" s="818"/>
      <c r="J6" s="818"/>
      <c r="K6" s="818"/>
      <c r="L6" s="819"/>
      <c r="M6" s="79"/>
    </row>
    <row r="7" spans="1:13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13" ht="15.75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13" ht="16.5" thickBot="1">
      <c r="A9" s="4"/>
      <c r="B9" s="809" t="s">
        <v>1331</v>
      </c>
      <c r="C9" s="810"/>
      <c r="D9" s="810"/>
      <c r="E9" s="810"/>
      <c r="F9" s="810"/>
      <c r="G9" s="810"/>
      <c r="H9" s="810"/>
      <c r="I9" s="810"/>
      <c r="J9" s="810"/>
      <c r="K9" s="810"/>
      <c r="L9" s="811"/>
      <c r="M9" s="5"/>
    </row>
    <row r="10" spans="1:13" ht="29.25" customHeight="1" thickBot="1">
      <c r="A10" s="4"/>
      <c r="B10" s="812" t="s">
        <v>1337</v>
      </c>
      <c r="C10" s="813"/>
      <c r="D10" s="813"/>
      <c r="E10" s="813"/>
      <c r="F10" s="813"/>
      <c r="G10" s="813"/>
      <c r="H10" s="813"/>
      <c r="I10" s="813"/>
      <c r="J10" s="813"/>
      <c r="K10" s="813"/>
      <c r="L10" s="814"/>
      <c r="M10" s="5"/>
    </row>
    <row r="11" spans="1:13" ht="3.75" customHeight="1" thickBot="1">
      <c r="A11" s="4"/>
      <c r="B11" s="26"/>
      <c r="C11" s="27"/>
      <c r="D11" s="28"/>
      <c r="E11" s="29"/>
      <c r="F11" s="43"/>
      <c r="G11" s="31"/>
      <c r="H11" s="44"/>
      <c r="I11" s="45"/>
      <c r="J11" s="46"/>
      <c r="K11" s="44"/>
      <c r="L11" s="47"/>
      <c r="M11" s="5"/>
    </row>
    <row r="12" spans="1:13">
      <c r="A12" s="4"/>
      <c r="B12" s="815" t="s">
        <v>0</v>
      </c>
      <c r="C12" s="815" t="s">
        <v>1</v>
      </c>
      <c r="D12" s="815" t="s">
        <v>2</v>
      </c>
      <c r="E12" s="820" t="s">
        <v>3</v>
      </c>
      <c r="F12" s="823" t="s">
        <v>4</v>
      </c>
      <c r="G12" s="824"/>
      <c r="H12" s="824"/>
      <c r="I12" s="824"/>
      <c r="J12" s="824"/>
      <c r="K12" s="824"/>
      <c r="L12" s="825"/>
      <c r="M12" s="5"/>
    </row>
    <row r="13" spans="1:13">
      <c r="A13" s="4"/>
      <c r="B13" s="816"/>
      <c r="C13" s="816"/>
      <c r="D13" s="816"/>
      <c r="E13" s="821"/>
      <c r="F13" s="826"/>
      <c r="G13" s="827"/>
      <c r="H13" s="827"/>
      <c r="I13" s="827"/>
      <c r="J13" s="827"/>
      <c r="K13" s="827"/>
      <c r="L13" s="828"/>
      <c r="M13" s="5"/>
    </row>
    <row r="14" spans="1:13" ht="15.75" thickBot="1">
      <c r="A14" s="4"/>
      <c r="B14" s="816"/>
      <c r="C14" s="816"/>
      <c r="D14" s="816"/>
      <c r="E14" s="821"/>
      <c r="F14" s="829"/>
      <c r="G14" s="830"/>
      <c r="H14" s="830"/>
      <c r="I14" s="830"/>
      <c r="J14" s="830"/>
      <c r="K14" s="830"/>
      <c r="L14" s="831"/>
      <c r="M14" s="5"/>
    </row>
    <row r="15" spans="1:13" ht="14.25" customHeight="1" thickBot="1">
      <c r="A15" s="4"/>
      <c r="B15" s="817"/>
      <c r="C15" s="817"/>
      <c r="D15" s="817"/>
      <c r="E15" s="822"/>
      <c r="F15" s="67" t="s">
        <v>5</v>
      </c>
      <c r="G15" s="68" t="s">
        <v>6</v>
      </c>
      <c r="H15" s="69" t="s">
        <v>7</v>
      </c>
      <c r="I15" s="70" t="s">
        <v>8</v>
      </c>
      <c r="J15" s="67" t="s">
        <v>9</v>
      </c>
      <c r="K15" s="68" t="s">
        <v>10</v>
      </c>
      <c r="L15" s="71" t="s">
        <v>11</v>
      </c>
      <c r="M15" s="5"/>
    </row>
    <row r="16" spans="1:13" ht="15.75" thickBot="1">
      <c r="A16" s="4"/>
      <c r="B16" s="792" t="s">
        <v>1335</v>
      </c>
      <c r="C16" s="793"/>
      <c r="D16" s="793"/>
      <c r="E16" s="793"/>
      <c r="F16" s="793"/>
      <c r="G16" s="793"/>
      <c r="H16" s="793"/>
      <c r="I16" s="793"/>
      <c r="J16" s="793"/>
      <c r="K16" s="793"/>
      <c r="L16" s="794"/>
      <c r="M16" s="5"/>
    </row>
    <row r="17" spans="1:14">
      <c r="A17" s="4"/>
      <c r="B17" s="157" t="s">
        <v>609</v>
      </c>
      <c r="C17" s="158" t="s">
        <v>610</v>
      </c>
      <c r="D17" s="159">
        <v>1.7198496000000003</v>
      </c>
      <c r="E17" s="160">
        <v>2.6059999999999999</v>
      </c>
      <c r="F17" s="161">
        <v>28602.918846490305</v>
      </c>
      <c r="G17" s="162"/>
      <c r="H17" s="162"/>
      <c r="I17" s="260"/>
      <c r="J17" s="162"/>
      <c r="K17" s="163"/>
      <c r="L17" s="164"/>
      <c r="M17" s="5"/>
      <c r="N17" s="153"/>
    </row>
    <row r="18" spans="1:14">
      <c r="A18" s="19"/>
      <c r="B18" s="165" t="s">
        <v>611</v>
      </c>
      <c r="C18" s="166" t="s">
        <v>612</v>
      </c>
      <c r="D18" s="167">
        <v>1.7006976000000003</v>
      </c>
      <c r="E18" s="168">
        <v>2.5770444444444447</v>
      </c>
      <c r="F18" s="169">
        <v>28212.494665183622</v>
      </c>
      <c r="G18" s="170"/>
      <c r="H18" s="170"/>
      <c r="I18" s="261"/>
      <c r="J18" s="170"/>
      <c r="K18" s="171"/>
      <c r="L18" s="172"/>
      <c r="M18" s="9"/>
      <c r="N18" s="153"/>
    </row>
    <row r="19" spans="1:14">
      <c r="A19" s="12"/>
      <c r="B19" s="165" t="s">
        <v>613</v>
      </c>
      <c r="C19" s="166" t="s">
        <v>614</v>
      </c>
      <c r="D19" s="167">
        <v>1.6815456</v>
      </c>
      <c r="E19" s="168">
        <v>2.5480888888888891</v>
      </c>
      <c r="F19" s="169">
        <v>27914.682964518499</v>
      </c>
      <c r="G19" s="170"/>
      <c r="H19" s="170"/>
      <c r="I19" s="261"/>
      <c r="J19" s="170"/>
      <c r="K19" s="171"/>
      <c r="L19" s="172"/>
      <c r="M19" s="11"/>
      <c r="N19" s="153"/>
    </row>
    <row r="20" spans="1:14">
      <c r="A20" s="19"/>
      <c r="B20" s="165" t="s">
        <v>615</v>
      </c>
      <c r="C20" s="166" t="s">
        <v>616</v>
      </c>
      <c r="D20" s="167">
        <v>1.6623936000000001</v>
      </c>
      <c r="E20" s="168">
        <v>2.519133333333333</v>
      </c>
      <c r="F20" s="169">
        <v>27611.243741657912</v>
      </c>
      <c r="G20" s="170"/>
      <c r="H20" s="170"/>
      <c r="I20" s="261"/>
      <c r="J20" s="170"/>
      <c r="K20" s="171"/>
      <c r="L20" s="172"/>
      <c r="M20" s="18"/>
      <c r="N20" s="153"/>
    </row>
    <row r="21" spans="1:14">
      <c r="A21" s="10"/>
      <c r="B21" s="165" t="s">
        <v>617</v>
      </c>
      <c r="C21" s="166" t="s">
        <v>618</v>
      </c>
      <c r="D21" s="167">
        <v>1.6432416000000001</v>
      </c>
      <c r="E21" s="168">
        <v>2.4901777777777778</v>
      </c>
      <c r="F21" s="169">
        <v>27313.432040992775</v>
      </c>
      <c r="G21" s="170"/>
      <c r="H21" s="170"/>
      <c r="I21" s="261"/>
      <c r="J21" s="170"/>
      <c r="K21" s="171"/>
      <c r="L21" s="172"/>
      <c r="M21" s="5"/>
      <c r="N21" s="153"/>
    </row>
    <row r="22" spans="1:14" ht="15.75" thickBot="1">
      <c r="A22" s="4"/>
      <c r="B22" s="173" t="s">
        <v>619</v>
      </c>
      <c r="C22" s="174" t="s">
        <v>620</v>
      </c>
      <c r="D22" s="175">
        <v>1.6240896</v>
      </c>
      <c r="E22" s="176">
        <v>2.4612222222222222</v>
      </c>
      <c r="F22" s="177">
        <v>27015.620340327638</v>
      </c>
      <c r="G22" s="178"/>
      <c r="H22" s="178"/>
      <c r="I22" s="262"/>
      <c r="J22" s="178"/>
      <c r="K22" s="179"/>
      <c r="L22" s="180"/>
      <c r="M22" s="20"/>
      <c r="N22" s="153"/>
    </row>
    <row r="23" spans="1:14">
      <c r="A23" s="39"/>
      <c r="B23" s="181" t="s">
        <v>621</v>
      </c>
      <c r="C23" s="182" t="s">
        <v>622</v>
      </c>
      <c r="D23" s="183">
        <v>1.6049376000000004</v>
      </c>
      <c r="E23" s="184">
        <v>2.432266666666667</v>
      </c>
      <c r="F23" s="185">
        <v>25261.007041187233</v>
      </c>
      <c r="G23" s="162">
        <v>27203.409172487602</v>
      </c>
      <c r="H23" s="162"/>
      <c r="I23" s="260"/>
      <c r="J23" s="162"/>
      <c r="K23" s="162"/>
      <c r="L23" s="186"/>
      <c r="M23" s="21"/>
      <c r="N23" s="152"/>
    </row>
    <row r="24" spans="1:14">
      <c r="A24" s="40"/>
      <c r="B24" s="165" t="s">
        <v>623</v>
      </c>
      <c r="C24" s="166" t="s">
        <v>624</v>
      </c>
      <c r="D24" s="167">
        <v>1.5857856000000001</v>
      </c>
      <c r="E24" s="168">
        <v>2.4033111111111114</v>
      </c>
      <c r="F24" s="187">
        <v>24887.925736052879</v>
      </c>
      <c r="G24" s="170">
        <v>26807.204032456815</v>
      </c>
      <c r="H24" s="170"/>
      <c r="I24" s="261"/>
      <c r="J24" s="170"/>
      <c r="K24" s="170"/>
      <c r="L24" s="188"/>
      <c r="M24" s="22"/>
      <c r="N24" s="152"/>
    </row>
    <row r="25" spans="1:14">
      <c r="A25" s="41"/>
      <c r="B25" s="165" t="s">
        <v>625</v>
      </c>
      <c r="C25" s="166" t="s">
        <v>626</v>
      </c>
      <c r="D25" s="167">
        <v>1.5666336000000001</v>
      </c>
      <c r="E25" s="168">
        <v>2.3743555555555553</v>
      </c>
      <c r="F25" s="187">
        <v>24607.456911560068</v>
      </c>
      <c r="G25" s="170">
        <v>26503.611373067579</v>
      </c>
      <c r="H25" s="170"/>
      <c r="I25" s="261"/>
      <c r="J25" s="170"/>
      <c r="K25" s="170"/>
      <c r="L25" s="188"/>
      <c r="M25" s="23"/>
      <c r="N25" s="152"/>
    </row>
    <row r="26" spans="1:14">
      <c r="A26" s="19"/>
      <c r="B26" s="165" t="s">
        <v>627</v>
      </c>
      <c r="C26" s="166" t="s">
        <v>628</v>
      </c>
      <c r="D26" s="167">
        <v>1.5474816000000002</v>
      </c>
      <c r="E26" s="168">
        <v>2.3454000000000002</v>
      </c>
      <c r="F26" s="187">
        <v>24321.3605648718</v>
      </c>
      <c r="G26" s="170">
        <v>26194.391191482879</v>
      </c>
      <c r="H26" s="170"/>
      <c r="I26" s="261"/>
      <c r="J26" s="170"/>
      <c r="K26" s="170"/>
      <c r="L26" s="188"/>
      <c r="M26" s="22"/>
      <c r="N26" s="152"/>
    </row>
    <row r="27" spans="1:14">
      <c r="A27" s="4"/>
      <c r="B27" s="165" t="s">
        <v>629</v>
      </c>
      <c r="C27" s="166" t="s">
        <v>630</v>
      </c>
      <c r="D27" s="167">
        <v>1.5283296000000002</v>
      </c>
      <c r="E27" s="168">
        <v>2.3164444444444445</v>
      </c>
      <c r="F27" s="187">
        <v>24040.891740378993</v>
      </c>
      <c r="G27" s="170">
        <v>25890.798532093639</v>
      </c>
      <c r="H27" s="170"/>
      <c r="I27" s="261"/>
      <c r="J27" s="170"/>
      <c r="K27" s="170"/>
      <c r="L27" s="188"/>
      <c r="M27" s="24"/>
      <c r="N27" s="152"/>
    </row>
    <row r="28" spans="1:14" ht="15.75" thickBot="1">
      <c r="A28" s="10"/>
      <c r="B28" s="189" t="s">
        <v>631</v>
      </c>
      <c r="C28" s="174" t="s">
        <v>632</v>
      </c>
      <c r="D28" s="175">
        <v>1.5091776000000001</v>
      </c>
      <c r="E28" s="176">
        <v>2.2874888888888889</v>
      </c>
      <c r="F28" s="190">
        <v>23760.422915886193</v>
      </c>
      <c r="G28" s="178">
        <v>25587.205872704402</v>
      </c>
      <c r="H28" s="178"/>
      <c r="I28" s="262"/>
      <c r="J28" s="178"/>
      <c r="K28" s="178"/>
      <c r="L28" s="191"/>
      <c r="M28" s="7"/>
      <c r="N28" s="152"/>
    </row>
    <row r="29" spans="1:14">
      <c r="A29" s="12"/>
      <c r="B29" s="181" t="s">
        <v>633</v>
      </c>
      <c r="C29" s="182" t="s">
        <v>634</v>
      </c>
      <c r="D29" s="183">
        <v>1.4900256000000003</v>
      </c>
      <c r="E29" s="184">
        <v>2.2585333333333333</v>
      </c>
      <c r="F29" s="192">
        <v>22051.306408422624</v>
      </c>
      <c r="G29" s="193">
        <v>23479.954091393382</v>
      </c>
      <c r="H29" s="193">
        <v>24832.698432834713</v>
      </c>
      <c r="I29" s="263"/>
      <c r="J29" s="193"/>
      <c r="K29" s="193"/>
      <c r="L29" s="194"/>
      <c r="M29" s="9"/>
      <c r="N29" s="152"/>
    </row>
    <row r="30" spans="1:14">
      <c r="A30" s="19"/>
      <c r="B30" s="165" t="s">
        <v>635</v>
      </c>
      <c r="C30" s="166" t="s">
        <v>636</v>
      </c>
      <c r="D30" s="167">
        <v>1.4708736</v>
      </c>
      <c r="E30" s="168">
        <v>2.2295777777777781</v>
      </c>
      <c r="F30" s="195">
        <v>21701.494090114484</v>
      </c>
      <c r="G30" s="170">
        <v>23106.872786259024</v>
      </c>
      <c r="H30" s="170">
        <v>24442.27425152803</v>
      </c>
      <c r="I30" s="261"/>
      <c r="J30" s="170"/>
      <c r="K30" s="170"/>
      <c r="L30" s="172"/>
      <c r="M30" s="11"/>
      <c r="N30" s="152"/>
    </row>
    <row r="31" spans="1:14">
      <c r="A31" s="19"/>
      <c r="B31" s="165" t="s">
        <v>637</v>
      </c>
      <c r="C31" s="166" t="s">
        <v>638</v>
      </c>
      <c r="D31" s="167">
        <v>1.4517216000000002</v>
      </c>
      <c r="E31" s="168">
        <v>2.200622222222222</v>
      </c>
      <c r="F31" s="195">
        <v>21438.440717758895</v>
      </c>
      <c r="G31" s="170">
        <v>22826.403961766217</v>
      </c>
      <c r="H31" s="170">
        <v>24144.462550862907</v>
      </c>
      <c r="I31" s="261"/>
      <c r="J31" s="170"/>
      <c r="K31" s="170"/>
      <c r="L31" s="172"/>
      <c r="M31" s="18"/>
      <c r="N31" s="152"/>
    </row>
    <row r="32" spans="1:14">
      <c r="A32" s="12"/>
      <c r="B32" s="165" t="s">
        <v>639</v>
      </c>
      <c r="C32" s="166" t="s">
        <v>640</v>
      </c>
      <c r="D32" s="167">
        <v>1.4325696000000003</v>
      </c>
      <c r="E32" s="168">
        <v>2.1716666666666669</v>
      </c>
      <c r="F32" s="195">
        <v>21175.387345403291</v>
      </c>
      <c r="G32" s="170">
        <v>22545.935137273409</v>
      </c>
      <c r="H32" s="170">
        <v>23846.650850197777</v>
      </c>
      <c r="I32" s="261"/>
      <c r="J32" s="170"/>
      <c r="K32" s="170"/>
      <c r="L32" s="172"/>
      <c r="M32" s="5"/>
      <c r="N32" s="152"/>
    </row>
    <row r="33" spans="1:14">
      <c r="A33" s="10"/>
      <c r="B33" s="165" t="s">
        <v>641</v>
      </c>
      <c r="C33" s="166" t="s">
        <v>642</v>
      </c>
      <c r="D33" s="167">
        <v>1.4134176000000001</v>
      </c>
      <c r="E33" s="168">
        <v>2.1427111111111112</v>
      </c>
      <c r="F33" s="195">
        <v>20906.706450852242</v>
      </c>
      <c r="G33" s="170">
        <v>22259.838790585141</v>
      </c>
      <c r="H33" s="170">
        <v>23543.211627337183</v>
      </c>
      <c r="I33" s="261"/>
      <c r="J33" s="170"/>
      <c r="K33" s="170"/>
      <c r="L33" s="172"/>
      <c r="M33" s="20"/>
      <c r="N33" s="152"/>
    </row>
    <row r="34" spans="1:14" ht="15.75" thickBot="1">
      <c r="A34" s="4"/>
      <c r="B34" s="189" t="s">
        <v>643</v>
      </c>
      <c r="C34" s="174" t="s">
        <v>644</v>
      </c>
      <c r="D34" s="175">
        <v>1.3942656000000002</v>
      </c>
      <c r="E34" s="176">
        <v>2.1137555555555556</v>
      </c>
      <c r="F34" s="196">
        <v>20643.653078496653</v>
      </c>
      <c r="G34" s="197">
        <v>21979.369966092334</v>
      </c>
      <c r="H34" s="197">
        <v>23245.399926672049</v>
      </c>
      <c r="I34" s="264"/>
      <c r="J34" s="197"/>
      <c r="K34" s="197"/>
      <c r="L34" s="198"/>
      <c r="M34" s="11"/>
      <c r="N34" s="152"/>
    </row>
    <row r="35" spans="1:14">
      <c r="A35" s="37"/>
      <c r="B35" s="181" t="s">
        <v>645</v>
      </c>
      <c r="C35" s="182" t="s">
        <v>646</v>
      </c>
      <c r="D35" s="183">
        <v>1.3751135999999999</v>
      </c>
      <c r="E35" s="184">
        <v>2.0848</v>
      </c>
      <c r="F35" s="199">
        <v>19058.706184141123</v>
      </c>
      <c r="G35" s="193">
        <v>20381.238992662467</v>
      </c>
      <c r="H35" s="193">
        <v>21699.540428120934</v>
      </c>
      <c r="I35" s="263">
        <v>22948.227512528323</v>
      </c>
      <c r="J35" s="193"/>
      <c r="K35" s="200"/>
      <c r="L35" s="194"/>
      <c r="M35" s="11"/>
      <c r="N35" s="152"/>
    </row>
    <row r="36" spans="1:14">
      <c r="A36" s="8"/>
      <c r="B36" s="165" t="s">
        <v>647</v>
      </c>
      <c r="C36" s="166" t="s">
        <v>648</v>
      </c>
      <c r="D36" s="167">
        <v>1.3559616000000001</v>
      </c>
      <c r="E36" s="168">
        <v>2.0558444444444444</v>
      </c>
      <c r="F36" s="187">
        <v>18811.49770979118</v>
      </c>
      <c r="G36" s="170">
        <v>20117.330236933169</v>
      </c>
      <c r="H36" s="170">
        <v>21418.216220254417</v>
      </c>
      <c r="I36" s="261">
        <v>22649.56042848948</v>
      </c>
      <c r="J36" s="170"/>
      <c r="K36" s="171"/>
      <c r="L36" s="172"/>
      <c r="M36" s="20"/>
      <c r="N36" s="152"/>
    </row>
    <row r="37" spans="1:14">
      <c r="A37" s="38"/>
      <c r="B37" s="165" t="s">
        <v>649</v>
      </c>
      <c r="C37" s="166" t="s">
        <v>650</v>
      </c>
      <c r="D37" s="167">
        <v>1.3368096000000003</v>
      </c>
      <c r="E37" s="168">
        <v>2.0268888888888892</v>
      </c>
      <c r="F37" s="187">
        <v>18564.289235441232</v>
      </c>
      <c r="G37" s="170">
        <v>19853.421481203863</v>
      </c>
      <c r="H37" s="170">
        <v>21136.892012387911</v>
      </c>
      <c r="I37" s="261">
        <v>22350.893344450647</v>
      </c>
      <c r="J37" s="170"/>
      <c r="K37" s="171"/>
      <c r="L37" s="172"/>
      <c r="M37" s="5"/>
      <c r="N37" s="152"/>
    </row>
    <row r="38" spans="1:14">
      <c r="A38" s="8"/>
      <c r="B38" s="165" t="s">
        <v>651</v>
      </c>
      <c r="C38" s="166" t="s">
        <v>652</v>
      </c>
      <c r="D38" s="167">
        <v>1.3176576</v>
      </c>
      <c r="E38" s="168">
        <v>1.9979333333333336</v>
      </c>
      <c r="F38" s="187">
        <v>18317.080761091285</v>
      </c>
      <c r="G38" s="170">
        <v>19589.512725474568</v>
      </c>
      <c r="H38" s="170">
        <v>20855.56780452139</v>
      </c>
      <c r="I38" s="261">
        <v>22052.2262604118</v>
      </c>
      <c r="J38" s="170"/>
      <c r="K38" s="171"/>
      <c r="L38" s="172"/>
      <c r="M38" s="18"/>
      <c r="N38" s="152"/>
    </row>
    <row r="39" spans="1:14">
      <c r="A39" s="39"/>
      <c r="B39" s="165" t="s">
        <v>653</v>
      </c>
      <c r="C39" s="166" t="s">
        <v>654</v>
      </c>
      <c r="D39" s="167">
        <v>1.2985056000000001</v>
      </c>
      <c r="E39" s="168">
        <v>1.9689777777777777</v>
      </c>
      <c r="F39" s="187">
        <v>17994.032663444043</v>
      </c>
      <c r="G39" s="170">
        <v>19238.84502379271</v>
      </c>
      <c r="H39" s="170">
        <v>20481.631116013319</v>
      </c>
      <c r="I39" s="261">
        <v>21660.9466957314</v>
      </c>
      <c r="J39" s="170"/>
      <c r="K39" s="171"/>
      <c r="L39" s="172"/>
      <c r="M39" s="20"/>
      <c r="N39" s="152"/>
    </row>
    <row r="40" spans="1:14" ht="15.75" thickBot="1">
      <c r="A40" s="40"/>
      <c r="B40" s="189" t="s">
        <v>655</v>
      </c>
      <c r="C40" s="174" t="s">
        <v>656</v>
      </c>
      <c r="D40" s="175">
        <v>1.2793536000000001</v>
      </c>
      <c r="E40" s="176">
        <v>1.9400222222222223</v>
      </c>
      <c r="F40" s="201">
        <v>17746.824189094092</v>
      </c>
      <c r="G40" s="197">
        <v>18974.936268063411</v>
      </c>
      <c r="H40" s="197">
        <v>20200.306908146806</v>
      </c>
      <c r="I40" s="264">
        <v>21362.279611692567</v>
      </c>
      <c r="J40" s="197"/>
      <c r="K40" s="202"/>
      <c r="L40" s="198"/>
      <c r="M40" s="5"/>
      <c r="N40" s="152"/>
    </row>
    <row r="41" spans="1:14">
      <c r="A41" s="41"/>
      <c r="B41" s="181" t="s">
        <v>657</v>
      </c>
      <c r="C41" s="182" t="s">
        <v>658</v>
      </c>
      <c r="D41" s="183">
        <v>1.2602016</v>
      </c>
      <c r="E41" s="184">
        <v>1.9110666666666667</v>
      </c>
      <c r="F41" s="203">
        <v>16736.529163161853</v>
      </c>
      <c r="G41" s="204">
        <v>17499.615714744152</v>
      </c>
      <c r="H41" s="204">
        <v>18172.027672725213</v>
      </c>
      <c r="I41" s="265">
        <v>19918.982700280285</v>
      </c>
      <c r="J41" s="204"/>
      <c r="K41" s="205"/>
      <c r="L41" s="206"/>
      <c r="M41" s="5"/>
      <c r="N41" s="152"/>
    </row>
    <row r="42" spans="1:14">
      <c r="A42" s="19"/>
      <c r="B42" s="165" t="s">
        <v>659</v>
      </c>
      <c r="C42" s="166" t="s">
        <v>660</v>
      </c>
      <c r="D42" s="167">
        <v>1.2410496000000002</v>
      </c>
      <c r="E42" s="168">
        <v>1.8821111111111111</v>
      </c>
      <c r="F42" s="187">
        <v>16500.882606260129</v>
      </c>
      <c r="G42" s="170">
        <v>17252.407240394205</v>
      </c>
      <c r="H42" s="170">
        <v>17915.211020148665</v>
      </c>
      <c r="I42" s="261">
        <v>19637.658492413768</v>
      </c>
      <c r="J42" s="170"/>
      <c r="K42" s="171"/>
      <c r="L42" s="172"/>
      <c r="M42" s="5"/>
      <c r="N42" s="152"/>
    </row>
    <row r="43" spans="1:14">
      <c r="A43" s="4"/>
      <c r="B43" s="165" t="s">
        <v>661</v>
      </c>
      <c r="C43" s="166" t="s">
        <v>662</v>
      </c>
      <c r="D43" s="167">
        <v>1.2218976000000001</v>
      </c>
      <c r="E43" s="168">
        <v>1.8531555555555557</v>
      </c>
      <c r="F43" s="187">
        <v>16265.2360493584</v>
      </c>
      <c r="G43" s="170">
        <v>17005.198766044257</v>
      </c>
      <c r="H43" s="170">
        <v>17658.394367572113</v>
      </c>
      <c r="I43" s="261">
        <v>19356.334284547258</v>
      </c>
      <c r="J43" s="170"/>
      <c r="K43" s="171"/>
      <c r="L43" s="172"/>
      <c r="M43" s="18"/>
      <c r="N43" s="152"/>
    </row>
    <row r="44" spans="1:14">
      <c r="A44" s="10"/>
      <c r="B44" s="165" t="s">
        <v>663</v>
      </c>
      <c r="C44" s="166" t="s">
        <v>664</v>
      </c>
      <c r="D44" s="167">
        <v>1.2027456000000001</v>
      </c>
      <c r="E44" s="168">
        <v>1.8242</v>
      </c>
      <c r="F44" s="187">
        <v>16029.589492456669</v>
      </c>
      <c r="G44" s="170">
        <v>16757.990291694307</v>
      </c>
      <c r="H44" s="170">
        <v>17401.577714995557</v>
      </c>
      <c r="I44" s="261">
        <v>19075.010076680748</v>
      </c>
      <c r="J44" s="170"/>
      <c r="K44" s="171"/>
      <c r="L44" s="172"/>
      <c r="M44" s="20"/>
      <c r="N44" s="152"/>
    </row>
    <row r="45" spans="1:14">
      <c r="A45" s="12"/>
      <c r="B45" s="165" t="s">
        <v>665</v>
      </c>
      <c r="C45" s="166" t="s">
        <v>666</v>
      </c>
      <c r="D45" s="167">
        <v>1.1835936</v>
      </c>
      <c r="E45" s="168">
        <v>1.7952444444444446</v>
      </c>
      <c r="F45" s="187">
        <v>15793.942935554938</v>
      </c>
      <c r="G45" s="170">
        <v>16434.942194047057</v>
      </c>
      <c r="H45" s="170">
        <v>17065.094219619201</v>
      </c>
      <c r="I45" s="261">
        <v>18701.073388172666</v>
      </c>
      <c r="J45" s="170"/>
      <c r="K45" s="171"/>
      <c r="L45" s="172"/>
      <c r="M45" s="20"/>
      <c r="N45" s="152"/>
    </row>
    <row r="46" spans="1:14" ht="15.75" thickBot="1">
      <c r="A46" s="19"/>
      <c r="B46" s="189" t="s">
        <v>667</v>
      </c>
      <c r="C46" s="174" t="s">
        <v>668</v>
      </c>
      <c r="D46" s="175">
        <v>1.1644416000000002</v>
      </c>
      <c r="E46" s="176">
        <v>1.7662888888888888</v>
      </c>
      <c r="F46" s="207">
        <v>15558.296378653215</v>
      </c>
      <c r="G46" s="208">
        <v>16187.733719697118</v>
      </c>
      <c r="H46" s="208">
        <v>16808.277567042642</v>
      </c>
      <c r="I46" s="266">
        <v>18419.74918030616</v>
      </c>
      <c r="J46" s="208"/>
      <c r="K46" s="208"/>
      <c r="L46" s="209"/>
      <c r="M46" s="5"/>
      <c r="N46" s="152"/>
    </row>
    <row r="47" spans="1:14">
      <c r="A47" s="19"/>
      <c r="B47" s="181" t="s">
        <v>669</v>
      </c>
      <c r="C47" s="182" t="s">
        <v>670</v>
      </c>
      <c r="D47" s="183">
        <v>1.1452896000000001</v>
      </c>
      <c r="E47" s="184">
        <v>1.7373333333333334</v>
      </c>
      <c r="F47" s="185">
        <v>14975.792298304983</v>
      </c>
      <c r="G47" s="162">
        <v>15322.649821751484</v>
      </c>
      <c r="H47" s="162">
        <v>16016.364868644472</v>
      </c>
      <c r="I47" s="267">
        <v>17127.574977958302</v>
      </c>
      <c r="J47" s="210">
        <v>18231.037453081193</v>
      </c>
      <c r="K47" s="211"/>
      <c r="L47" s="212"/>
      <c r="M47" s="18"/>
      <c r="N47" s="152"/>
    </row>
    <row r="48" spans="1:14">
      <c r="A48" s="12"/>
      <c r="B48" s="165" t="s">
        <v>671</v>
      </c>
      <c r="C48" s="166" t="s">
        <v>672</v>
      </c>
      <c r="D48" s="167">
        <v>1.1261376000000001</v>
      </c>
      <c r="E48" s="168">
        <v>1.708377777777778</v>
      </c>
      <c r="F48" s="187">
        <v>14745.926700127364</v>
      </c>
      <c r="G48" s="170">
        <v>15087.003264849754</v>
      </c>
      <c r="H48" s="170">
        <v>15769.156394294527</v>
      </c>
      <c r="I48" s="268">
        <v>16863.666222229</v>
      </c>
      <c r="J48" s="213">
        <v>17949.713245214672</v>
      </c>
      <c r="K48" s="214"/>
      <c r="L48" s="215"/>
      <c r="M48" s="18"/>
      <c r="N48" s="152"/>
    </row>
    <row r="49" spans="1:14">
      <c r="A49" s="10"/>
      <c r="B49" s="165" t="s">
        <v>673</v>
      </c>
      <c r="C49" s="166" t="s">
        <v>674</v>
      </c>
      <c r="D49" s="167">
        <v>1.1069856000000002</v>
      </c>
      <c r="E49" s="168">
        <v>1.6794222222222221</v>
      </c>
      <c r="F49" s="187">
        <v>14516.061101949743</v>
      </c>
      <c r="G49" s="170">
        <v>14851.35670794802</v>
      </c>
      <c r="H49" s="170">
        <v>15521.947919944581</v>
      </c>
      <c r="I49" s="268">
        <v>16599.757466499701</v>
      </c>
      <c r="J49" s="213">
        <v>17668.389037348159</v>
      </c>
      <c r="K49" s="214"/>
      <c r="L49" s="215"/>
      <c r="M49" s="20"/>
      <c r="N49" s="152"/>
    </row>
    <row r="50" spans="1:14">
      <c r="A50" s="4"/>
      <c r="B50" s="165" t="s">
        <v>675</v>
      </c>
      <c r="C50" s="166" t="s">
        <v>676</v>
      </c>
      <c r="D50" s="167">
        <v>1.0878336</v>
      </c>
      <c r="E50" s="168">
        <v>1.6504666666666667</v>
      </c>
      <c r="F50" s="187">
        <v>14286.195503772124</v>
      </c>
      <c r="G50" s="170">
        <v>14615.710151046298</v>
      </c>
      <c r="H50" s="170">
        <v>15274.739445594638</v>
      </c>
      <c r="I50" s="268">
        <v>16335.848710770399</v>
      </c>
      <c r="J50" s="213">
        <v>17387.064829481642</v>
      </c>
      <c r="K50" s="214"/>
      <c r="L50" s="215"/>
      <c r="M50" s="11"/>
      <c r="N50" s="152"/>
    </row>
    <row r="51" spans="1:14">
      <c r="A51" s="12"/>
      <c r="B51" s="165" t="s">
        <v>677</v>
      </c>
      <c r="C51" s="166" t="s">
        <v>678</v>
      </c>
      <c r="D51" s="167">
        <v>1.0686816000000001</v>
      </c>
      <c r="E51" s="168">
        <v>1.6215111111111111</v>
      </c>
      <c r="F51" s="187">
        <v>13980.490282297198</v>
      </c>
      <c r="G51" s="170">
        <v>14304.223970847268</v>
      </c>
      <c r="H51" s="170">
        <v>14951.69134794739</v>
      </c>
      <c r="I51" s="268">
        <v>15985.181009088545</v>
      </c>
      <c r="J51" s="213">
        <v>17013.128140973575</v>
      </c>
      <c r="K51" s="214"/>
      <c r="L51" s="215"/>
      <c r="M51" s="11"/>
      <c r="N51" s="152"/>
    </row>
    <row r="52" spans="1:14" ht="15.75" thickBot="1">
      <c r="A52" s="10"/>
      <c r="B52" s="189" t="s">
        <v>679</v>
      </c>
      <c r="C52" s="174" t="s">
        <v>680</v>
      </c>
      <c r="D52" s="175">
        <v>1.0495296000000003</v>
      </c>
      <c r="E52" s="176">
        <v>1.5925555555555557</v>
      </c>
      <c r="F52" s="190">
        <v>13750.624684119577</v>
      </c>
      <c r="G52" s="178">
        <v>14068.577413945535</v>
      </c>
      <c r="H52" s="178">
        <v>14704.482873597444</v>
      </c>
      <c r="I52" s="269">
        <v>15721.272253359246</v>
      </c>
      <c r="J52" s="216">
        <v>16731.803933107065</v>
      </c>
      <c r="K52" s="217"/>
      <c r="L52" s="218"/>
      <c r="M52" s="20"/>
      <c r="N52" s="152"/>
    </row>
    <row r="53" spans="1:14">
      <c r="A53" s="10"/>
      <c r="B53" s="181" t="s">
        <v>681</v>
      </c>
      <c r="C53" s="182" t="s">
        <v>682</v>
      </c>
      <c r="D53" s="183">
        <v>1.0303776</v>
      </c>
      <c r="E53" s="184">
        <v>1.5636000000000001</v>
      </c>
      <c r="F53" s="199">
        <v>13208.587314840113</v>
      </c>
      <c r="G53" s="193">
        <v>13520.759085941958</v>
      </c>
      <c r="H53" s="193">
        <v>13832.930857043808</v>
      </c>
      <c r="I53" s="263">
        <v>14457.274399247495</v>
      </c>
      <c r="J53" s="193">
        <v>15457.363497629938</v>
      </c>
      <c r="K53" s="200">
        <v>16450.479725240548</v>
      </c>
      <c r="L53" s="194"/>
      <c r="M53" s="5"/>
      <c r="N53" s="152"/>
    </row>
    <row r="54" spans="1:14">
      <c r="A54" s="10"/>
      <c r="B54" s="165" t="s">
        <v>683</v>
      </c>
      <c r="C54" s="166" t="s">
        <v>684</v>
      </c>
      <c r="D54" s="167">
        <v>1.0112256000000002</v>
      </c>
      <c r="E54" s="168">
        <v>1.5346444444444445</v>
      </c>
      <c r="F54" s="187">
        <v>12984.502675386602</v>
      </c>
      <c r="G54" s="170">
        <v>13290.893487764333</v>
      </c>
      <c r="H54" s="170">
        <v>13597.284300142082</v>
      </c>
      <c r="I54" s="261">
        <v>14210.065924897553</v>
      </c>
      <c r="J54" s="170">
        <v>15193.454741900641</v>
      </c>
      <c r="K54" s="171">
        <v>16169.155517374025</v>
      </c>
      <c r="L54" s="172"/>
      <c r="M54" s="18"/>
      <c r="N54" s="152"/>
    </row>
    <row r="55" spans="1:14">
      <c r="A55" s="4"/>
      <c r="B55" s="165" t="s">
        <v>685</v>
      </c>
      <c r="C55" s="166" t="s">
        <v>686</v>
      </c>
      <c r="D55" s="167">
        <v>0.9920736</v>
      </c>
      <c r="E55" s="168">
        <v>1.5056888888888891</v>
      </c>
      <c r="F55" s="187">
        <v>12760.418035933086</v>
      </c>
      <c r="G55" s="170">
        <v>13061.027889586716</v>
      </c>
      <c r="H55" s="170">
        <v>13361.63774324035</v>
      </c>
      <c r="I55" s="261">
        <v>13962.857450547608</v>
      </c>
      <c r="J55" s="170">
        <v>14929.545986171335</v>
      </c>
      <c r="K55" s="171">
        <v>15887.83130950751</v>
      </c>
      <c r="L55" s="172"/>
      <c r="M55" s="20"/>
      <c r="N55" s="152"/>
    </row>
    <row r="56" spans="1:14">
      <c r="A56" s="12"/>
      <c r="B56" s="165" t="s">
        <v>687</v>
      </c>
      <c r="C56" s="166" t="s">
        <v>688</v>
      </c>
      <c r="D56" s="167">
        <v>0.97292160000000016</v>
      </c>
      <c r="E56" s="168">
        <v>1.4767333333333332</v>
      </c>
      <c r="F56" s="187">
        <v>12536.333396479573</v>
      </c>
      <c r="G56" s="170">
        <v>12831.162291409104</v>
      </c>
      <c r="H56" s="170">
        <v>13125.991186338619</v>
      </c>
      <c r="I56" s="261">
        <v>13715.648976197663</v>
      </c>
      <c r="J56" s="170">
        <v>14665.637230442037</v>
      </c>
      <c r="K56" s="171">
        <v>15606.507101640997</v>
      </c>
      <c r="L56" s="172"/>
      <c r="M56" s="5"/>
      <c r="N56" s="152"/>
    </row>
    <row r="57" spans="1:14">
      <c r="A57" s="12"/>
      <c r="B57" s="165" t="s">
        <v>689</v>
      </c>
      <c r="C57" s="166" t="s">
        <v>690</v>
      </c>
      <c r="D57" s="167">
        <v>0.95376960000000011</v>
      </c>
      <c r="E57" s="168">
        <v>1.4477777777777778</v>
      </c>
      <c r="F57" s="187">
        <v>12236.409133728759</v>
      </c>
      <c r="G57" s="170">
        <v>12525.457069934177</v>
      </c>
      <c r="H57" s="170">
        <v>12814.50500613958</v>
      </c>
      <c r="I57" s="261">
        <v>13392.600878550415</v>
      </c>
      <c r="J57" s="170">
        <v>14314.969528760183</v>
      </c>
      <c r="K57" s="171">
        <v>15232.570413132931</v>
      </c>
      <c r="L57" s="172"/>
      <c r="M57" s="5"/>
      <c r="N57" s="152"/>
    </row>
    <row r="58" spans="1:14" ht="15.75" thickBot="1">
      <c r="A58" s="10"/>
      <c r="B58" s="189" t="s">
        <v>691</v>
      </c>
      <c r="C58" s="174" t="s">
        <v>692</v>
      </c>
      <c r="D58" s="175">
        <v>0.93461760000000005</v>
      </c>
      <c r="E58" s="176">
        <v>1.4188222222222224</v>
      </c>
      <c r="F58" s="201">
        <v>12012.324494275243</v>
      </c>
      <c r="G58" s="197">
        <v>12295.591471756552</v>
      </c>
      <c r="H58" s="197">
        <v>12578.858449237856</v>
      </c>
      <c r="I58" s="264">
        <v>13145.392404200466</v>
      </c>
      <c r="J58" s="197">
        <v>14051.060773030884</v>
      </c>
      <c r="K58" s="202">
        <v>14951.246205266412</v>
      </c>
      <c r="L58" s="172"/>
      <c r="M58" s="5"/>
      <c r="N58" s="152"/>
    </row>
    <row r="59" spans="1:14">
      <c r="A59" s="4"/>
      <c r="B59" s="181" t="s">
        <v>693</v>
      </c>
      <c r="C59" s="182" t="s">
        <v>694</v>
      </c>
      <c r="D59" s="183">
        <v>0.9154656000000001</v>
      </c>
      <c r="E59" s="184">
        <v>1.3898666666666666</v>
      </c>
      <c r="F59" s="203">
        <v>11510.753836064539</v>
      </c>
      <c r="G59" s="204">
        <v>11788.239854821735</v>
      </c>
      <c r="H59" s="204">
        <v>12065.725873578931</v>
      </c>
      <c r="I59" s="265">
        <v>12343.211892336127</v>
      </c>
      <c r="J59" s="204">
        <v>12620.697911093323</v>
      </c>
      <c r="K59" s="205">
        <v>13509.665998544384</v>
      </c>
      <c r="L59" s="206"/>
      <c r="M59" s="18"/>
      <c r="N59" s="152"/>
    </row>
    <row r="60" spans="1:14">
      <c r="A60" s="4"/>
      <c r="B60" s="165" t="s">
        <v>695</v>
      </c>
      <c r="C60" s="166" t="s">
        <v>696</v>
      </c>
      <c r="D60" s="167">
        <v>0.89631360000000004</v>
      </c>
      <c r="E60" s="168">
        <v>1.3609111111111112</v>
      </c>
      <c r="F60" s="187">
        <v>11292.450155335138</v>
      </c>
      <c r="G60" s="170">
        <v>11564.155215368224</v>
      </c>
      <c r="H60" s="170">
        <v>11835.86027540131</v>
      </c>
      <c r="I60" s="261">
        <v>12107.565335434403</v>
      </c>
      <c r="J60" s="170">
        <v>12379.270395467487</v>
      </c>
      <c r="K60" s="171">
        <v>13251.53820153919</v>
      </c>
      <c r="L60" s="172"/>
      <c r="M60" s="20"/>
      <c r="N60" s="152"/>
    </row>
    <row r="61" spans="1:14">
      <c r="A61" s="19"/>
      <c r="B61" s="165" t="s">
        <v>697</v>
      </c>
      <c r="C61" s="166" t="s">
        <v>698</v>
      </c>
      <c r="D61" s="167">
        <v>0.87716159999999999</v>
      </c>
      <c r="E61" s="168">
        <v>1.3319555555555556</v>
      </c>
      <c r="F61" s="187">
        <v>11074.14647460573</v>
      </c>
      <c r="G61" s="170">
        <v>11340.070575914709</v>
      </c>
      <c r="H61" s="170">
        <v>11605.994677223687</v>
      </c>
      <c r="I61" s="261">
        <v>11871.918778532672</v>
      </c>
      <c r="J61" s="170">
        <v>12137.842879841648</v>
      </c>
      <c r="K61" s="171">
        <v>12993.410404533997</v>
      </c>
      <c r="L61" s="172"/>
      <c r="M61" s="20"/>
      <c r="N61" s="152"/>
    </row>
    <row r="62" spans="1:14">
      <c r="A62" s="12"/>
      <c r="B62" s="165" t="s">
        <v>699</v>
      </c>
      <c r="C62" s="166" t="s">
        <v>700</v>
      </c>
      <c r="D62" s="167">
        <v>0.85800960000000015</v>
      </c>
      <c r="E62" s="168">
        <v>1.3029999999999999</v>
      </c>
      <c r="F62" s="187">
        <v>10855.842793876327</v>
      </c>
      <c r="G62" s="170">
        <v>11115.985936461202</v>
      </c>
      <c r="H62" s="170">
        <v>11376.129079046072</v>
      </c>
      <c r="I62" s="261">
        <v>11636.272221630945</v>
      </c>
      <c r="J62" s="170">
        <v>11896.415364215816</v>
      </c>
      <c r="K62" s="171">
        <v>12735.282607528809</v>
      </c>
      <c r="L62" s="172"/>
      <c r="M62" s="5"/>
      <c r="N62" s="152"/>
    </row>
    <row r="63" spans="1:14">
      <c r="A63" s="19"/>
      <c r="B63" s="165" t="s">
        <v>701</v>
      </c>
      <c r="C63" s="166" t="s">
        <v>702</v>
      </c>
      <c r="D63" s="167">
        <v>0.83885760000000009</v>
      </c>
      <c r="E63" s="168">
        <v>1.2740444444444445</v>
      </c>
      <c r="F63" s="187">
        <v>10561.69948984962</v>
      </c>
      <c r="G63" s="170">
        <v>10816.061673710381</v>
      </c>
      <c r="H63" s="170">
        <v>11070.423857571144</v>
      </c>
      <c r="I63" s="261">
        <v>11324.786041431909</v>
      </c>
      <c r="J63" s="170">
        <v>11579.148225292674</v>
      </c>
      <c r="K63" s="171">
        <v>12390.395864571059</v>
      </c>
      <c r="L63" s="172"/>
      <c r="M63" s="18"/>
      <c r="N63" s="152"/>
    </row>
    <row r="64" spans="1:14" ht="15.75" thickBot="1">
      <c r="A64" s="19"/>
      <c r="B64" s="189" t="s">
        <v>703</v>
      </c>
      <c r="C64" s="174" t="s">
        <v>704</v>
      </c>
      <c r="D64" s="175">
        <v>0.81970560000000003</v>
      </c>
      <c r="E64" s="176">
        <v>1.2450888888888889</v>
      </c>
      <c r="F64" s="201">
        <v>10343.395809120211</v>
      </c>
      <c r="G64" s="208">
        <v>10591.97703425687</v>
      </c>
      <c r="H64" s="208">
        <v>10840.558259393527</v>
      </c>
      <c r="I64" s="266">
        <v>11089.139484530177</v>
      </c>
      <c r="J64" s="197">
        <v>11337.720709666833</v>
      </c>
      <c r="K64" s="202">
        <v>12132.268067565868</v>
      </c>
      <c r="L64" s="198"/>
      <c r="M64" s="18"/>
      <c r="N64" s="152"/>
    </row>
    <row r="65" spans="1:14">
      <c r="A65" s="12"/>
      <c r="B65" s="181" t="s">
        <v>705</v>
      </c>
      <c r="C65" s="182" t="s">
        <v>706</v>
      </c>
      <c r="D65" s="183">
        <v>0.80055359999999998</v>
      </c>
      <c r="E65" s="184">
        <v>1.2161333333333335</v>
      </c>
      <c r="F65" s="219">
        <v>9639.4915955657143</v>
      </c>
      <c r="G65" s="210">
        <v>9882.2918619782613</v>
      </c>
      <c r="H65" s="210">
        <v>9882.2918619782613</v>
      </c>
      <c r="I65" s="270">
        <v>10125.092128390805</v>
      </c>
      <c r="J65" s="220">
        <v>10367.892394803355</v>
      </c>
      <c r="K65" s="205">
        <v>10798.226416838355</v>
      </c>
      <c r="L65" s="206">
        <v>11631.340004148129</v>
      </c>
      <c r="M65" s="11"/>
      <c r="N65" s="152"/>
    </row>
    <row r="66" spans="1:14">
      <c r="A66" s="37"/>
      <c r="B66" s="165" t="s">
        <v>707</v>
      </c>
      <c r="C66" s="166" t="s">
        <v>708</v>
      </c>
      <c r="D66" s="167">
        <v>0.78140160000000014</v>
      </c>
      <c r="E66" s="168">
        <v>1.1871777777777777</v>
      </c>
      <c r="F66" s="195">
        <v>9432.7498322845313</v>
      </c>
      <c r="G66" s="213">
        <v>9669.7691399729702</v>
      </c>
      <c r="H66" s="213">
        <v>9669.7691399729702</v>
      </c>
      <c r="I66" s="271">
        <v>9906.7884476614054</v>
      </c>
      <c r="J66" s="221">
        <v>10143.807755349844</v>
      </c>
      <c r="K66" s="171">
        <v>10564.533599158236</v>
      </c>
      <c r="L66" s="172">
        <v>11378.993165867039</v>
      </c>
      <c r="M66" s="20"/>
      <c r="N66" s="152"/>
    </row>
    <row r="67" spans="1:14">
      <c r="A67" s="39"/>
      <c r="B67" s="165" t="s">
        <v>709</v>
      </c>
      <c r="C67" s="166" t="s">
        <v>710</v>
      </c>
      <c r="D67" s="167">
        <v>0.76224960000000008</v>
      </c>
      <c r="E67" s="168">
        <v>1.1582222222222223</v>
      </c>
      <c r="F67" s="195">
        <v>9226.0080690033392</v>
      </c>
      <c r="G67" s="213">
        <v>9457.2464179676717</v>
      </c>
      <c r="H67" s="213">
        <v>9457.2464179676717</v>
      </c>
      <c r="I67" s="271">
        <v>9688.4847669320006</v>
      </c>
      <c r="J67" s="221">
        <v>9919.7231158963314</v>
      </c>
      <c r="K67" s="171">
        <v>10330.840781478115</v>
      </c>
      <c r="L67" s="172">
        <v>11126.646327585961</v>
      </c>
      <c r="M67" s="11"/>
      <c r="N67" s="152"/>
    </row>
    <row r="68" spans="1:14">
      <c r="A68" s="8"/>
      <c r="B68" s="165" t="s">
        <v>711</v>
      </c>
      <c r="C68" s="166" t="s">
        <v>712</v>
      </c>
      <c r="D68" s="167">
        <v>0.74309760000000002</v>
      </c>
      <c r="E68" s="168">
        <v>1.1292666666666666</v>
      </c>
      <c r="F68" s="195">
        <v>9019.2663057221562</v>
      </c>
      <c r="G68" s="213">
        <v>9244.723695962377</v>
      </c>
      <c r="H68" s="213">
        <v>9244.723695962377</v>
      </c>
      <c r="I68" s="271">
        <v>9470.1810862025995</v>
      </c>
      <c r="J68" s="221">
        <v>9695.6384764428221</v>
      </c>
      <c r="K68" s="171">
        <v>10097.147963797999</v>
      </c>
      <c r="L68" s="172">
        <v>10874.299489304874</v>
      </c>
      <c r="M68" s="11"/>
      <c r="N68" s="152"/>
    </row>
    <row r="69" spans="1:14">
      <c r="A69" s="38"/>
      <c r="B69" s="165" t="s">
        <v>713</v>
      </c>
      <c r="C69" s="166" t="s">
        <v>714</v>
      </c>
      <c r="D69" s="167">
        <v>0.72394559999999997</v>
      </c>
      <c r="E69" s="168">
        <v>1.100311111111111</v>
      </c>
      <c r="F69" s="195">
        <v>8736.6849191436613</v>
      </c>
      <c r="G69" s="213">
        <v>8956.3613506597758</v>
      </c>
      <c r="H69" s="213">
        <v>8956.3613506597758</v>
      </c>
      <c r="I69" s="271">
        <v>9176.0377821758902</v>
      </c>
      <c r="J69" s="221">
        <v>9395.7142136920047</v>
      </c>
      <c r="K69" s="171">
        <v>9783.7883033180733</v>
      </c>
      <c r="L69" s="172">
        <v>10535.193705071239</v>
      </c>
      <c r="M69" s="20"/>
      <c r="N69" s="152"/>
    </row>
    <row r="70" spans="1:14" ht="15.75" thickBot="1">
      <c r="A70" s="41"/>
      <c r="B70" s="189" t="s">
        <v>715</v>
      </c>
      <c r="C70" s="174" t="s">
        <v>716</v>
      </c>
      <c r="D70" s="175">
        <v>0.70479360000000002</v>
      </c>
      <c r="E70" s="176">
        <v>1.0713555555555556</v>
      </c>
      <c r="F70" s="196">
        <v>8529.9431558624747</v>
      </c>
      <c r="G70" s="216">
        <v>8743.8386286544792</v>
      </c>
      <c r="H70" s="216">
        <v>8743.8386286544792</v>
      </c>
      <c r="I70" s="272">
        <v>8957.7341014464855</v>
      </c>
      <c r="J70" s="222">
        <v>9171.6295742384918</v>
      </c>
      <c r="K70" s="202">
        <v>9550.095485637954</v>
      </c>
      <c r="L70" s="198">
        <v>10282.846866790152</v>
      </c>
      <c r="M70" s="21"/>
      <c r="N70" s="152"/>
    </row>
    <row r="71" spans="1:14">
      <c r="A71" s="6"/>
      <c r="B71" s="181" t="s">
        <v>717</v>
      </c>
      <c r="C71" s="182" t="s">
        <v>718</v>
      </c>
      <c r="D71" s="183">
        <v>0.68564160000000007</v>
      </c>
      <c r="E71" s="184">
        <v>1.0424</v>
      </c>
      <c r="F71" s="223">
        <v>8323.2013925812862</v>
      </c>
      <c r="G71" s="193">
        <v>8323.2013925812862</v>
      </c>
      <c r="H71" s="193">
        <v>8323.2013925812862</v>
      </c>
      <c r="I71" s="263">
        <v>8531.3159066491844</v>
      </c>
      <c r="J71" s="204">
        <v>8739.4304207170808</v>
      </c>
      <c r="K71" s="205">
        <v>8947.544934784979</v>
      </c>
      <c r="L71" s="224">
        <v>9316.4026679578365</v>
      </c>
      <c r="M71" s="24"/>
      <c r="N71" s="152"/>
    </row>
    <row r="72" spans="1:14">
      <c r="A72" s="8"/>
      <c r="B72" s="165" t="s">
        <v>719</v>
      </c>
      <c r="C72" s="166" t="s">
        <v>720</v>
      </c>
      <c r="D72" s="167">
        <v>0.66648960000000002</v>
      </c>
      <c r="E72" s="168">
        <v>1.0134444444444446</v>
      </c>
      <c r="F72" s="169">
        <v>8116.4596293001005</v>
      </c>
      <c r="G72" s="170">
        <v>8116.4596293001005</v>
      </c>
      <c r="H72" s="170">
        <v>8116.4596293001005</v>
      </c>
      <c r="I72" s="261">
        <v>8318.7931846438878</v>
      </c>
      <c r="J72" s="170">
        <v>8521.126739987676</v>
      </c>
      <c r="K72" s="171">
        <v>8723.4602953314679</v>
      </c>
      <c r="L72" s="188">
        <v>9082.7098502777153</v>
      </c>
      <c r="M72" s="22"/>
      <c r="N72" s="152"/>
    </row>
    <row r="73" spans="1:14">
      <c r="A73" s="10"/>
      <c r="B73" s="165" t="s">
        <v>721</v>
      </c>
      <c r="C73" s="166" t="s">
        <v>722</v>
      </c>
      <c r="D73" s="167">
        <v>0.64733760000000007</v>
      </c>
      <c r="E73" s="168">
        <v>0.98448888888888886</v>
      </c>
      <c r="F73" s="169">
        <v>7909.7178660189111</v>
      </c>
      <c r="G73" s="170">
        <v>7909.7178660189111</v>
      </c>
      <c r="H73" s="170">
        <v>7909.7178660189111</v>
      </c>
      <c r="I73" s="261">
        <v>8106.2704626385921</v>
      </c>
      <c r="J73" s="170">
        <v>8302.823059258275</v>
      </c>
      <c r="K73" s="171">
        <v>8499.3756558779569</v>
      </c>
      <c r="L73" s="188">
        <v>8849.0170325975923</v>
      </c>
      <c r="M73" s="23"/>
      <c r="N73" s="152"/>
    </row>
    <row r="74" spans="1:14">
      <c r="A74" s="12"/>
      <c r="B74" s="165" t="s">
        <v>723</v>
      </c>
      <c r="C74" s="166" t="s">
        <v>724</v>
      </c>
      <c r="D74" s="167">
        <v>0.62818560000000001</v>
      </c>
      <c r="E74" s="168">
        <v>0.95553333333333335</v>
      </c>
      <c r="F74" s="169">
        <v>7702.9761027377244</v>
      </c>
      <c r="G74" s="170">
        <v>7702.9761027377244</v>
      </c>
      <c r="H74" s="170">
        <v>7702.9761027377244</v>
      </c>
      <c r="I74" s="261">
        <v>7893.7477406332964</v>
      </c>
      <c r="J74" s="170">
        <v>8084.5193785288675</v>
      </c>
      <c r="K74" s="171">
        <v>8275.2910164244422</v>
      </c>
      <c r="L74" s="188">
        <v>8615.3242149174785</v>
      </c>
      <c r="M74" s="9"/>
      <c r="N74" s="152"/>
    </row>
    <row r="75" spans="1:14">
      <c r="A75" s="4"/>
      <c r="B75" s="165" t="s">
        <v>725</v>
      </c>
      <c r="C75" s="166" t="s">
        <v>726</v>
      </c>
      <c r="D75" s="167">
        <v>0.60903360000000006</v>
      </c>
      <c r="E75" s="168">
        <v>0.92657777777777783</v>
      </c>
      <c r="F75" s="169">
        <v>7420.3947161592323</v>
      </c>
      <c r="G75" s="170">
        <v>7420.3947161592323</v>
      </c>
      <c r="H75" s="170">
        <v>7420.3947161592323</v>
      </c>
      <c r="I75" s="261">
        <v>7605.3853953306989</v>
      </c>
      <c r="J75" s="170">
        <v>7790.3760745021627</v>
      </c>
      <c r="K75" s="171">
        <v>7975.3667536736248</v>
      </c>
      <c r="L75" s="188">
        <v>8301.9645544375544</v>
      </c>
      <c r="M75" s="42"/>
      <c r="N75" s="152"/>
    </row>
    <row r="76" spans="1:14" ht="15.75" thickBot="1">
      <c r="A76" s="19"/>
      <c r="B76" s="189" t="s">
        <v>727</v>
      </c>
      <c r="C76" s="174" t="s">
        <v>728</v>
      </c>
      <c r="D76" s="175">
        <v>0.58988160000000012</v>
      </c>
      <c r="E76" s="176">
        <v>0.89762222222222232</v>
      </c>
      <c r="F76" s="225">
        <v>7213.6529528780447</v>
      </c>
      <c r="G76" s="197">
        <v>7213.6529528780447</v>
      </c>
      <c r="H76" s="197">
        <v>7213.6529528780447</v>
      </c>
      <c r="I76" s="264">
        <v>7392.8626733253996</v>
      </c>
      <c r="J76" s="197">
        <v>7572.072393772758</v>
      </c>
      <c r="K76" s="202">
        <v>7751.2821142201146</v>
      </c>
      <c r="L76" s="226">
        <v>8068.2717367574342</v>
      </c>
      <c r="M76" s="22"/>
      <c r="N76" s="152"/>
    </row>
    <row r="77" spans="1:14">
      <c r="A77" s="19"/>
      <c r="B77" s="181" t="s">
        <v>729</v>
      </c>
      <c r="C77" s="182" t="s">
        <v>730</v>
      </c>
      <c r="D77" s="183">
        <v>0.57072960000000006</v>
      </c>
      <c r="E77" s="184">
        <v>0.8686666666666667</v>
      </c>
      <c r="F77" s="219">
        <v>7006.9111895968563</v>
      </c>
      <c r="G77" s="205">
        <v>7006.9111895968563</v>
      </c>
      <c r="H77" s="205">
        <v>7006.9111895968563</v>
      </c>
      <c r="I77" s="273">
        <v>7006.9111895968563</v>
      </c>
      <c r="J77" s="205">
        <v>7006.9111895968563</v>
      </c>
      <c r="K77" s="205">
        <v>7180.3399513201066</v>
      </c>
      <c r="L77" s="206">
        <v>7353.7687130433542</v>
      </c>
      <c r="M77" s="5"/>
      <c r="N77" s="152"/>
    </row>
    <row r="78" spans="1:14">
      <c r="A78" s="12"/>
      <c r="B78" s="165" t="s">
        <v>731</v>
      </c>
      <c r="C78" s="166" t="s">
        <v>732</v>
      </c>
      <c r="D78" s="167">
        <v>0.5515776</v>
      </c>
      <c r="E78" s="168">
        <v>0.83971111111111107</v>
      </c>
      <c r="F78" s="195">
        <v>6800.1694263156696</v>
      </c>
      <c r="G78" s="171">
        <v>6800.1694263156696</v>
      </c>
      <c r="H78" s="171">
        <v>6800.1694263156696</v>
      </c>
      <c r="I78" s="268">
        <v>6800.1694263156696</v>
      </c>
      <c r="J78" s="171">
        <v>6800.1694263156696</v>
      </c>
      <c r="K78" s="171">
        <v>6967.8172293148082</v>
      </c>
      <c r="L78" s="172">
        <v>7135.4650323139504</v>
      </c>
      <c r="M78" s="20"/>
      <c r="N78" s="152"/>
    </row>
    <row r="79" spans="1:14">
      <c r="A79" s="10"/>
      <c r="B79" s="165" t="s">
        <v>733</v>
      </c>
      <c r="C79" s="166" t="s">
        <v>734</v>
      </c>
      <c r="D79" s="167">
        <v>0.53242559999999994</v>
      </c>
      <c r="E79" s="168">
        <v>0.81075555555555556</v>
      </c>
      <c r="F79" s="195">
        <v>6593.4276630344821</v>
      </c>
      <c r="G79" s="171">
        <v>6593.4276630344821</v>
      </c>
      <c r="H79" s="171">
        <v>6593.4276630344821</v>
      </c>
      <c r="I79" s="268">
        <v>6593.4276630344821</v>
      </c>
      <c r="J79" s="171">
        <v>6593.4276630344821</v>
      </c>
      <c r="K79" s="171">
        <v>6755.2945073095143</v>
      </c>
      <c r="L79" s="172">
        <v>6917.1613515845474</v>
      </c>
      <c r="M79" s="18"/>
      <c r="N79" s="152"/>
    </row>
    <row r="80" spans="1:14">
      <c r="A80" s="19"/>
      <c r="B80" s="165" t="s">
        <v>735</v>
      </c>
      <c r="C80" s="166" t="s">
        <v>736</v>
      </c>
      <c r="D80" s="167">
        <v>0.51327360000000011</v>
      </c>
      <c r="E80" s="168">
        <v>0.78180000000000005</v>
      </c>
      <c r="F80" s="195">
        <v>6386.6858997532981</v>
      </c>
      <c r="G80" s="171">
        <v>6386.6858997532981</v>
      </c>
      <c r="H80" s="171">
        <v>6386.6858997532981</v>
      </c>
      <c r="I80" s="268">
        <v>6386.6858997532981</v>
      </c>
      <c r="J80" s="171">
        <v>6386.6858997532981</v>
      </c>
      <c r="K80" s="171">
        <v>6542.7717853042177</v>
      </c>
      <c r="L80" s="172">
        <v>6698.8576708551445</v>
      </c>
      <c r="M80" s="11"/>
      <c r="N80" s="152"/>
    </row>
    <row r="81" spans="1:14">
      <c r="A81" s="4"/>
      <c r="B81" s="165" t="s">
        <v>737</v>
      </c>
      <c r="C81" s="166" t="s">
        <v>738</v>
      </c>
      <c r="D81" s="167">
        <v>0.49412160000000011</v>
      </c>
      <c r="E81" s="168">
        <v>0.75284444444444454</v>
      </c>
      <c r="F81" s="195">
        <v>6104.1045131748051</v>
      </c>
      <c r="G81" s="171">
        <v>6104.1045131748051</v>
      </c>
      <c r="H81" s="171">
        <v>6104.1045131748051</v>
      </c>
      <c r="I81" s="268">
        <v>6104.1045131748051</v>
      </c>
      <c r="J81" s="171">
        <v>6104.1045131748051</v>
      </c>
      <c r="K81" s="171">
        <v>6254.4094400016202</v>
      </c>
      <c r="L81" s="172">
        <v>6404.7143668284334</v>
      </c>
      <c r="M81" s="11"/>
      <c r="N81" s="152"/>
    </row>
    <row r="82" spans="1:14" ht="15.75" thickBot="1">
      <c r="A82" s="10"/>
      <c r="B82" s="227" t="s">
        <v>739</v>
      </c>
      <c r="C82" s="228" t="s">
        <v>740</v>
      </c>
      <c r="D82" s="229">
        <v>0.47496960000000005</v>
      </c>
      <c r="E82" s="230">
        <v>0.72388888888888892</v>
      </c>
      <c r="F82" s="231">
        <v>5897.3627498936175</v>
      </c>
      <c r="G82" s="232">
        <v>5897.3627498936175</v>
      </c>
      <c r="H82" s="232">
        <v>5897.3627498936175</v>
      </c>
      <c r="I82" s="274">
        <v>5897.3627498936175</v>
      </c>
      <c r="J82" s="232">
        <v>5897.3627498936175</v>
      </c>
      <c r="K82" s="232">
        <v>6041.8867179963236</v>
      </c>
      <c r="L82" s="209">
        <v>6186.4106860990296</v>
      </c>
      <c r="M82" s="20"/>
      <c r="N82" s="152"/>
    </row>
    <row r="83" spans="1:14">
      <c r="A83" s="12"/>
      <c r="B83" s="181" t="s">
        <v>741</v>
      </c>
      <c r="C83" s="182" t="s">
        <v>742</v>
      </c>
      <c r="D83" s="183">
        <v>0.45581760000000004</v>
      </c>
      <c r="E83" s="184">
        <v>0.69493333333333329</v>
      </c>
      <c r="F83" s="233">
        <v>5690.6209866124282</v>
      </c>
      <c r="G83" s="234">
        <v>5690.6209866124282</v>
      </c>
      <c r="H83" s="234">
        <v>5690.6209866124282</v>
      </c>
      <c r="I83" s="275">
        <v>5690.6209866124282</v>
      </c>
      <c r="J83" s="234">
        <v>5690.6209866124282</v>
      </c>
      <c r="K83" s="234">
        <v>5690.6209866124282</v>
      </c>
      <c r="L83" s="235">
        <v>5690.6209866124282</v>
      </c>
      <c r="M83" s="5"/>
      <c r="N83" s="152"/>
    </row>
    <row r="84" spans="1:14">
      <c r="A84" s="10"/>
      <c r="B84" s="165" t="s">
        <v>743</v>
      </c>
      <c r="C84" s="166" t="s">
        <v>744</v>
      </c>
      <c r="D84" s="167">
        <v>0.43666559999999999</v>
      </c>
      <c r="E84" s="168">
        <v>0.66597777777777778</v>
      </c>
      <c r="F84" s="236">
        <v>5483.8792233312406</v>
      </c>
      <c r="G84" s="237">
        <v>5483.8792233312406</v>
      </c>
      <c r="H84" s="237">
        <v>5483.8792233312406</v>
      </c>
      <c r="I84" s="276">
        <v>5483.8792233312406</v>
      </c>
      <c r="J84" s="237">
        <v>5483.8792233312406</v>
      </c>
      <c r="K84" s="237">
        <v>5483.8792233312406</v>
      </c>
      <c r="L84" s="238">
        <v>5483.8792233312406</v>
      </c>
      <c r="M84" s="11"/>
      <c r="N84" s="152"/>
    </row>
    <row r="85" spans="1:14">
      <c r="A85" s="12"/>
      <c r="B85" s="165" t="s">
        <v>745</v>
      </c>
      <c r="C85" s="166" t="s">
        <v>746</v>
      </c>
      <c r="D85" s="167">
        <v>0.41751360000000004</v>
      </c>
      <c r="E85" s="168">
        <v>0.63702222222222227</v>
      </c>
      <c r="F85" s="236">
        <v>5277.1374600500521</v>
      </c>
      <c r="G85" s="237">
        <v>5277.1374600500521</v>
      </c>
      <c r="H85" s="237">
        <v>5277.1374600500521</v>
      </c>
      <c r="I85" s="276">
        <v>5277.1374600500521</v>
      </c>
      <c r="J85" s="237">
        <v>5277.1374600500521</v>
      </c>
      <c r="K85" s="237">
        <v>5277.1374600500521</v>
      </c>
      <c r="L85" s="238">
        <v>5277.1374600500521</v>
      </c>
      <c r="M85" s="18"/>
      <c r="N85" s="152"/>
    </row>
    <row r="86" spans="1:14">
      <c r="A86" s="12"/>
      <c r="B86" s="165" t="s">
        <v>747</v>
      </c>
      <c r="C86" s="166" t="s">
        <v>748</v>
      </c>
      <c r="D86" s="167">
        <v>0.39836160000000009</v>
      </c>
      <c r="E86" s="168">
        <v>0.60806666666666676</v>
      </c>
      <c r="F86" s="236">
        <v>5070.3956967688682</v>
      </c>
      <c r="G86" s="237">
        <v>5070.3956967688682</v>
      </c>
      <c r="H86" s="237">
        <v>5070.3956967688682</v>
      </c>
      <c r="I86" s="276">
        <v>5070.3956967688682</v>
      </c>
      <c r="J86" s="237">
        <v>5070.3956967688682</v>
      </c>
      <c r="K86" s="237">
        <v>5070.3956967688682</v>
      </c>
      <c r="L86" s="238">
        <v>5070.3956967688682</v>
      </c>
      <c r="M86" s="5"/>
      <c r="N86" s="152"/>
    </row>
    <row r="87" spans="1:14">
      <c r="A87" s="19"/>
      <c r="B87" s="165" t="s">
        <v>749</v>
      </c>
      <c r="C87" s="166" t="s">
        <v>750</v>
      </c>
      <c r="D87" s="167">
        <v>0.37920960000000004</v>
      </c>
      <c r="E87" s="168">
        <v>0.57911111111111113</v>
      </c>
      <c r="F87" s="236">
        <v>4787.8143101903752</v>
      </c>
      <c r="G87" s="237">
        <v>4787.8143101903752</v>
      </c>
      <c r="H87" s="237">
        <v>4787.8143101903752</v>
      </c>
      <c r="I87" s="276">
        <v>4787.8143101903752</v>
      </c>
      <c r="J87" s="237">
        <v>4787.8143101903752</v>
      </c>
      <c r="K87" s="237">
        <v>4787.8143101903752</v>
      </c>
      <c r="L87" s="238">
        <v>4787.8143101903752</v>
      </c>
      <c r="M87" s="20"/>
      <c r="N87" s="152"/>
    </row>
    <row r="88" spans="1:14" ht="15.75" thickBot="1">
      <c r="A88" s="4"/>
      <c r="B88" s="189" t="s">
        <v>751</v>
      </c>
      <c r="C88" s="174" t="s">
        <v>752</v>
      </c>
      <c r="D88" s="175">
        <v>0.36005760000000003</v>
      </c>
      <c r="E88" s="176">
        <v>0.55015555555555551</v>
      </c>
      <c r="F88" s="239">
        <v>4581.0725469091867</v>
      </c>
      <c r="G88" s="240">
        <v>4581.0725469091867</v>
      </c>
      <c r="H88" s="240">
        <v>4581.0725469091867</v>
      </c>
      <c r="I88" s="277">
        <v>4581.0725469091867</v>
      </c>
      <c r="J88" s="240">
        <v>4581.0725469091867</v>
      </c>
      <c r="K88" s="240">
        <v>4581.0725469091867</v>
      </c>
      <c r="L88" s="241">
        <v>4581.0725469091867</v>
      </c>
      <c r="M88" s="5"/>
      <c r="N88" s="152"/>
    </row>
    <row r="89" spans="1:14">
      <c r="A89" s="19"/>
      <c r="B89" s="157" t="s">
        <v>753</v>
      </c>
      <c r="C89" s="158" t="s">
        <v>754</v>
      </c>
      <c r="D89" s="159">
        <v>0.34090560000000003</v>
      </c>
      <c r="E89" s="160">
        <v>0.5212</v>
      </c>
      <c r="F89" s="242">
        <v>4374.3307836280001</v>
      </c>
      <c r="G89" s="243">
        <v>4374.3307836280001</v>
      </c>
      <c r="H89" s="243">
        <v>4374.3307836280001</v>
      </c>
      <c r="I89" s="278">
        <v>4374.3307836280001</v>
      </c>
      <c r="J89" s="243">
        <v>4374.3307836280001</v>
      </c>
      <c r="K89" s="243">
        <v>4374.3307836280001</v>
      </c>
      <c r="L89" s="244">
        <v>4374.3307836280001</v>
      </c>
      <c r="M89" s="20"/>
      <c r="N89" s="152"/>
    </row>
    <row r="90" spans="1:14">
      <c r="A90" s="12"/>
      <c r="B90" s="165" t="s">
        <v>755</v>
      </c>
      <c r="C90" s="166" t="s">
        <v>756</v>
      </c>
      <c r="D90" s="167">
        <v>0.32175359999999997</v>
      </c>
      <c r="E90" s="168">
        <v>0.49224444444444443</v>
      </c>
      <c r="F90" s="236">
        <v>4167.5890203468116</v>
      </c>
      <c r="G90" s="237">
        <v>4167.5890203468116</v>
      </c>
      <c r="H90" s="237">
        <v>4167.5890203468116</v>
      </c>
      <c r="I90" s="276">
        <v>4167.5890203468116</v>
      </c>
      <c r="J90" s="237">
        <v>4167.5890203468116</v>
      </c>
      <c r="K90" s="237">
        <v>4167.5890203468116</v>
      </c>
      <c r="L90" s="238">
        <v>4167.5890203468116</v>
      </c>
      <c r="M90" s="20"/>
      <c r="N90" s="152"/>
    </row>
    <row r="91" spans="1:14" ht="15.75" thickBot="1">
      <c r="A91" s="12"/>
      <c r="B91" s="189" t="s">
        <v>757</v>
      </c>
      <c r="C91" s="174" t="s">
        <v>758</v>
      </c>
      <c r="D91" s="175">
        <v>0.30260160000000003</v>
      </c>
      <c r="E91" s="176">
        <v>0.46328888888888892</v>
      </c>
      <c r="F91" s="239">
        <v>3960.8472570656245</v>
      </c>
      <c r="G91" s="240">
        <v>3960.8472570656245</v>
      </c>
      <c r="H91" s="240">
        <v>3960.8472570656245</v>
      </c>
      <c r="I91" s="277">
        <v>3960.8472570656245</v>
      </c>
      <c r="J91" s="240">
        <v>3960.8472570656245</v>
      </c>
      <c r="K91" s="240">
        <v>3960.8472570656245</v>
      </c>
      <c r="L91" s="241">
        <v>3960.8472570656245</v>
      </c>
      <c r="M91" s="11"/>
      <c r="N91" s="152"/>
    </row>
    <row r="92" spans="1:14" ht="15.75" thickBot="1">
      <c r="A92" s="19"/>
      <c r="B92" s="795" t="s">
        <v>1336</v>
      </c>
      <c r="C92" s="796"/>
      <c r="D92" s="796"/>
      <c r="E92" s="796"/>
      <c r="F92" s="796"/>
      <c r="G92" s="796"/>
      <c r="H92" s="796"/>
      <c r="I92" s="796"/>
      <c r="J92" s="796"/>
      <c r="K92" s="796"/>
      <c r="L92" s="797"/>
      <c r="M92" s="11"/>
    </row>
    <row r="93" spans="1:14">
      <c r="A93" s="19"/>
      <c r="B93" s="181" t="s">
        <v>759</v>
      </c>
      <c r="C93" s="182" t="s">
        <v>760</v>
      </c>
      <c r="D93" s="183">
        <v>2.1508896000000002</v>
      </c>
      <c r="E93" s="184">
        <v>3.3410000000000002</v>
      </c>
      <c r="F93" s="245">
        <v>35404.514411289318</v>
      </c>
      <c r="G93" s="246"/>
      <c r="H93" s="246"/>
      <c r="I93" s="279"/>
      <c r="J93" s="246"/>
      <c r="K93" s="246"/>
      <c r="L93" s="247"/>
      <c r="M93" s="5"/>
      <c r="N93" s="153"/>
    </row>
    <row r="94" spans="1:14">
      <c r="A94" s="12"/>
      <c r="B94" s="165" t="s">
        <v>761</v>
      </c>
      <c r="C94" s="166" t="s">
        <v>762</v>
      </c>
      <c r="D94" s="167">
        <v>2.1269376000000002</v>
      </c>
      <c r="E94" s="168">
        <v>3.3038777777777781</v>
      </c>
      <c r="F94" s="248">
        <v>35061.222223474564</v>
      </c>
      <c r="G94" s="249"/>
      <c r="H94" s="249"/>
      <c r="I94" s="280"/>
      <c r="J94" s="249"/>
      <c r="K94" s="249"/>
      <c r="L94" s="250"/>
      <c r="M94" s="18"/>
      <c r="N94" s="153"/>
    </row>
    <row r="95" spans="1:14">
      <c r="A95" s="37"/>
      <c r="B95" s="165" t="s">
        <v>763</v>
      </c>
      <c r="C95" s="166" t="s">
        <v>764</v>
      </c>
      <c r="D95" s="167">
        <v>2.1029856000000002</v>
      </c>
      <c r="E95" s="168">
        <v>3.2667555555555561</v>
      </c>
      <c r="F95" s="248">
        <v>34625.317555018257</v>
      </c>
      <c r="G95" s="249"/>
      <c r="H95" s="249"/>
      <c r="I95" s="280"/>
      <c r="J95" s="249"/>
      <c r="K95" s="249"/>
      <c r="L95" s="250"/>
      <c r="M95" s="11"/>
      <c r="N95" s="153"/>
    </row>
    <row r="96" spans="1:14">
      <c r="A96" s="39"/>
      <c r="B96" s="165" t="s">
        <v>765</v>
      </c>
      <c r="C96" s="166" t="s">
        <v>766</v>
      </c>
      <c r="D96" s="167">
        <v>2.0790336000000003</v>
      </c>
      <c r="E96" s="168">
        <v>3.2296333333333331</v>
      </c>
      <c r="F96" s="248">
        <v>34282.025367203496</v>
      </c>
      <c r="G96" s="249"/>
      <c r="H96" s="249"/>
      <c r="I96" s="280"/>
      <c r="J96" s="249"/>
      <c r="K96" s="249"/>
      <c r="L96" s="250"/>
      <c r="M96" s="18"/>
      <c r="N96" s="153"/>
    </row>
    <row r="97" spans="1:14">
      <c r="A97" s="8"/>
      <c r="B97" s="165" t="s">
        <v>767</v>
      </c>
      <c r="C97" s="166" t="s">
        <v>768</v>
      </c>
      <c r="D97" s="167">
        <v>2.0550816000000003</v>
      </c>
      <c r="E97" s="168">
        <v>3.1925111111111111</v>
      </c>
      <c r="F97" s="248">
        <v>33846.120698747189</v>
      </c>
      <c r="G97" s="249"/>
      <c r="H97" s="249"/>
      <c r="I97" s="280"/>
      <c r="J97" s="249"/>
      <c r="K97" s="249"/>
      <c r="L97" s="250"/>
      <c r="M97" s="5"/>
      <c r="N97" s="153"/>
    </row>
    <row r="98" spans="1:14" ht="15.75" thickBot="1">
      <c r="A98" s="38"/>
      <c r="B98" s="189" t="s">
        <v>769</v>
      </c>
      <c r="C98" s="174" t="s">
        <v>770</v>
      </c>
      <c r="D98" s="175">
        <v>2.0311296000000003</v>
      </c>
      <c r="E98" s="176">
        <v>3.155388888888889</v>
      </c>
      <c r="F98" s="251">
        <v>33502.828510932435</v>
      </c>
      <c r="G98" s="252"/>
      <c r="H98" s="252"/>
      <c r="I98" s="281"/>
      <c r="J98" s="252"/>
      <c r="K98" s="252"/>
      <c r="L98" s="253"/>
      <c r="M98" s="20"/>
      <c r="N98" s="153"/>
    </row>
    <row r="99" spans="1:14">
      <c r="A99" s="41"/>
      <c r="B99" s="181" t="s">
        <v>771</v>
      </c>
      <c r="C99" s="182" t="s">
        <v>772</v>
      </c>
      <c r="D99" s="183">
        <v>2.0071776000000003</v>
      </c>
      <c r="E99" s="184">
        <v>3.118266666666667</v>
      </c>
      <c r="F99" s="245">
        <v>31124.521711175759</v>
      </c>
      <c r="G99" s="246">
        <v>33552.524375301218</v>
      </c>
      <c r="H99" s="246"/>
      <c r="I99" s="279"/>
      <c r="J99" s="246"/>
      <c r="K99" s="246"/>
      <c r="L99" s="247"/>
      <c r="M99" s="11"/>
      <c r="N99" s="152"/>
    </row>
    <row r="100" spans="1:14">
      <c r="A100" s="6"/>
      <c r="B100" s="165" t="s">
        <v>773</v>
      </c>
      <c r="C100" s="166" t="s">
        <v>774</v>
      </c>
      <c r="D100" s="167">
        <v>1.9832256000000001</v>
      </c>
      <c r="E100" s="168">
        <v>3.0811444444444449</v>
      </c>
      <c r="F100" s="248">
        <v>30804.353358257431</v>
      </c>
      <c r="G100" s="249">
        <v>33203.451228762351</v>
      </c>
      <c r="H100" s="249"/>
      <c r="I100" s="280"/>
      <c r="J100" s="249"/>
      <c r="K100" s="249"/>
      <c r="L100" s="250"/>
      <c r="M100" s="11"/>
      <c r="N100" s="152"/>
    </row>
    <row r="101" spans="1:14">
      <c r="A101" s="8"/>
      <c r="B101" s="165" t="s">
        <v>775</v>
      </c>
      <c r="C101" s="166" t="s">
        <v>776</v>
      </c>
      <c r="D101" s="167">
        <v>1.9592736000000002</v>
      </c>
      <c r="E101" s="168">
        <v>3.044022222222222</v>
      </c>
      <c r="F101" s="248">
        <v>30391.57252469756</v>
      </c>
      <c r="G101" s="249">
        <v>32761.765601581945</v>
      </c>
      <c r="H101" s="249"/>
      <c r="I101" s="280"/>
      <c r="J101" s="249"/>
      <c r="K101" s="249"/>
      <c r="L101" s="250"/>
      <c r="M101" s="20"/>
      <c r="N101" s="152"/>
    </row>
    <row r="102" spans="1:14">
      <c r="A102" s="10"/>
      <c r="B102" s="165" t="s">
        <v>777</v>
      </c>
      <c r="C102" s="166" t="s">
        <v>778</v>
      </c>
      <c r="D102" s="167">
        <v>1.9353216000000002</v>
      </c>
      <c r="E102" s="168">
        <v>3.0068999999999999</v>
      </c>
      <c r="F102" s="248">
        <v>30071.404171779239</v>
      </c>
      <c r="G102" s="249">
        <v>32412.692455043074</v>
      </c>
      <c r="H102" s="249"/>
      <c r="I102" s="280"/>
      <c r="J102" s="249"/>
      <c r="K102" s="249"/>
      <c r="L102" s="250"/>
      <c r="M102" s="5"/>
      <c r="N102" s="152"/>
    </row>
    <row r="103" spans="1:14">
      <c r="A103" s="12"/>
      <c r="B103" s="165" t="s">
        <v>779</v>
      </c>
      <c r="C103" s="166" t="s">
        <v>780</v>
      </c>
      <c r="D103" s="167">
        <v>1.9113696000000002</v>
      </c>
      <c r="E103" s="168">
        <v>2.9697777777777778</v>
      </c>
      <c r="F103" s="248">
        <v>29658.623338219368</v>
      </c>
      <c r="G103" s="249">
        <v>31971.006827862668</v>
      </c>
      <c r="H103" s="249"/>
      <c r="I103" s="280"/>
      <c r="J103" s="249"/>
      <c r="K103" s="249"/>
      <c r="L103" s="250"/>
      <c r="M103" s="18"/>
      <c r="N103" s="152"/>
    </row>
    <row r="104" spans="1:14" ht="15.75" thickBot="1">
      <c r="A104" s="4"/>
      <c r="B104" s="189" t="s">
        <v>781</v>
      </c>
      <c r="C104" s="174" t="s">
        <v>782</v>
      </c>
      <c r="D104" s="175">
        <v>1.8874176</v>
      </c>
      <c r="E104" s="176">
        <v>2.9326555555555558</v>
      </c>
      <c r="F104" s="254">
        <v>29338.454985301043</v>
      </c>
      <c r="G104" s="255">
        <v>31621.933681323801</v>
      </c>
      <c r="H104" s="255"/>
      <c r="I104" s="282"/>
      <c r="J104" s="255"/>
      <c r="K104" s="255"/>
      <c r="L104" s="256"/>
      <c r="M104" s="20"/>
      <c r="N104" s="152"/>
    </row>
    <row r="105" spans="1:14">
      <c r="A105" s="19"/>
      <c r="B105" s="181" t="s">
        <v>783</v>
      </c>
      <c r="C105" s="182" t="s">
        <v>784</v>
      </c>
      <c r="D105" s="183">
        <v>1.8634656000000001</v>
      </c>
      <c r="E105" s="184">
        <v>2.8955333333333333</v>
      </c>
      <c r="F105" s="245">
        <v>26973.065381618049</v>
      </c>
      <c r="G105" s="246">
        <v>29376.58893222161</v>
      </c>
      <c r="H105" s="246">
        <v>31180.248054143383</v>
      </c>
      <c r="I105" s="279"/>
      <c r="J105" s="246"/>
      <c r="K105" s="246"/>
      <c r="L105" s="247"/>
      <c r="M105" s="5"/>
      <c r="N105" s="152"/>
    </row>
    <row r="106" spans="1:14">
      <c r="A106" s="19"/>
      <c r="B106" s="165" t="s">
        <v>785</v>
      </c>
      <c r="C106" s="166" t="s">
        <v>786</v>
      </c>
      <c r="D106" s="167">
        <v>1.8395136000000001</v>
      </c>
      <c r="E106" s="168">
        <v>2.8584111111111112</v>
      </c>
      <c r="F106" s="248">
        <v>26597.584304661239</v>
      </c>
      <c r="G106" s="249">
        <v>28963.654662133089</v>
      </c>
      <c r="H106" s="249">
        <v>30744.189949158434</v>
      </c>
      <c r="I106" s="280"/>
      <c r="J106" s="249"/>
      <c r="K106" s="249"/>
      <c r="L106" s="250"/>
      <c r="M106" s="5"/>
      <c r="N106" s="152"/>
    </row>
    <row r="107" spans="1:14">
      <c r="A107" s="12"/>
      <c r="B107" s="165" t="s">
        <v>787</v>
      </c>
      <c r="C107" s="166" t="s">
        <v>788</v>
      </c>
      <c r="D107" s="167">
        <v>1.8155616000000001</v>
      </c>
      <c r="E107" s="168">
        <v>2.8212888888888887</v>
      </c>
      <c r="F107" s="248">
        <v>26296.14254830877</v>
      </c>
      <c r="G107" s="249">
        <v>28637.705350490658</v>
      </c>
      <c r="H107" s="249">
        <v>30395.11680261957</v>
      </c>
      <c r="I107" s="280"/>
      <c r="J107" s="249"/>
      <c r="K107" s="249"/>
      <c r="L107" s="250"/>
      <c r="M107" s="5"/>
      <c r="N107" s="152"/>
    </row>
    <row r="108" spans="1:14">
      <c r="A108" s="10"/>
      <c r="B108" s="165" t="s">
        <v>789</v>
      </c>
      <c r="C108" s="166" t="s">
        <v>790</v>
      </c>
      <c r="D108" s="167">
        <v>1.7916096000000001</v>
      </c>
      <c r="E108" s="168">
        <v>2.7841666666666667</v>
      </c>
      <c r="F108" s="248">
        <v>25915.033949156503</v>
      </c>
      <c r="G108" s="249">
        <v>28219.14355820667</v>
      </c>
      <c r="H108" s="249">
        <v>29953.43117543916</v>
      </c>
      <c r="I108" s="280"/>
      <c r="J108" s="249"/>
      <c r="K108" s="249"/>
      <c r="L108" s="250"/>
      <c r="M108" s="18"/>
      <c r="N108" s="152"/>
    </row>
    <row r="109" spans="1:14">
      <c r="A109" s="19"/>
      <c r="B109" s="165" t="s">
        <v>791</v>
      </c>
      <c r="C109" s="166" t="s">
        <v>792</v>
      </c>
      <c r="D109" s="167">
        <v>1.7676575999999999</v>
      </c>
      <c r="E109" s="168">
        <v>2.7470444444444446</v>
      </c>
      <c r="F109" s="248">
        <v>25613.592192804033</v>
      </c>
      <c r="G109" s="249">
        <v>27893.194246564242</v>
      </c>
      <c r="H109" s="249">
        <v>29604.358028900293</v>
      </c>
      <c r="I109" s="280"/>
      <c r="J109" s="249"/>
      <c r="K109" s="249"/>
      <c r="L109" s="250"/>
      <c r="M109" s="20"/>
      <c r="N109" s="152"/>
    </row>
    <row r="110" spans="1:14" ht="15.75" thickBot="1">
      <c r="A110" s="4"/>
      <c r="B110" s="189" t="s">
        <v>793</v>
      </c>
      <c r="C110" s="174" t="s">
        <v>794</v>
      </c>
      <c r="D110" s="175">
        <v>1.7437056000000002</v>
      </c>
      <c r="E110" s="176">
        <v>2.7099222222222221</v>
      </c>
      <c r="F110" s="254">
        <v>25312.150436451579</v>
      </c>
      <c r="G110" s="255">
        <v>27567.244934921811</v>
      </c>
      <c r="H110" s="255">
        <v>29255.284882361429</v>
      </c>
      <c r="I110" s="282"/>
      <c r="J110" s="255"/>
      <c r="K110" s="255"/>
      <c r="L110" s="256"/>
      <c r="M110" s="20"/>
      <c r="N110" s="152"/>
    </row>
    <row r="111" spans="1:14">
      <c r="A111" s="10"/>
      <c r="B111" s="181" t="s">
        <v>795</v>
      </c>
      <c r="C111" s="182" t="s">
        <v>796</v>
      </c>
      <c r="D111" s="183">
        <v>1.7197536</v>
      </c>
      <c r="E111" s="184">
        <v>2.6728000000000001</v>
      </c>
      <c r="F111" s="257">
        <v>23717.337965500599</v>
      </c>
      <c r="G111" s="258">
        <v>24960.804951365059</v>
      </c>
      <c r="H111" s="258">
        <v>27183.508001099719</v>
      </c>
      <c r="I111" s="283">
        <v>28848.424113642894</v>
      </c>
      <c r="J111" s="258"/>
      <c r="K111" s="258"/>
      <c r="L111" s="259"/>
      <c r="M111" s="5"/>
      <c r="N111" s="152"/>
    </row>
    <row r="112" spans="1:14">
      <c r="A112" s="12"/>
      <c r="B112" s="165" t="s">
        <v>797</v>
      </c>
      <c r="C112" s="166" t="s">
        <v>798</v>
      </c>
      <c r="D112" s="167">
        <v>1.6958016</v>
      </c>
      <c r="E112" s="168">
        <v>2.6356777777777776</v>
      </c>
      <c r="F112" s="248">
        <v>23430.569552061366</v>
      </c>
      <c r="G112" s="249">
        <v>24658.597647121576</v>
      </c>
      <c r="H112" s="249">
        <v>26856.624848274325</v>
      </c>
      <c r="I112" s="280">
        <v>28498.417125921071</v>
      </c>
      <c r="J112" s="249"/>
      <c r="K112" s="249"/>
      <c r="L112" s="250"/>
      <c r="M112" s="18"/>
      <c r="N112" s="152"/>
    </row>
    <row r="113" spans="1:14">
      <c r="A113" s="10"/>
      <c r="B113" s="165" t="s">
        <v>799</v>
      </c>
      <c r="C113" s="166" t="s">
        <v>800</v>
      </c>
      <c r="D113" s="167">
        <v>1.6718496000000003</v>
      </c>
      <c r="E113" s="168">
        <v>2.5985555555555555</v>
      </c>
      <c r="F113" s="248">
        <v>23066.975600221966</v>
      </c>
      <c r="G113" s="249">
        <v>24275.687831121886</v>
      </c>
      <c r="H113" s="249">
        <v>26435.925252559049</v>
      </c>
      <c r="I113" s="280">
        <v>28054.593695309366</v>
      </c>
      <c r="J113" s="249"/>
      <c r="K113" s="249"/>
      <c r="L113" s="250"/>
      <c r="M113" s="18"/>
      <c r="N113" s="152"/>
    </row>
    <row r="114" spans="1:14">
      <c r="A114" s="12"/>
      <c r="B114" s="165" t="s">
        <v>801</v>
      </c>
      <c r="C114" s="166" t="s">
        <v>802</v>
      </c>
      <c r="D114" s="167">
        <v>1.6478976000000001</v>
      </c>
      <c r="E114" s="168">
        <v>2.5614333333333335</v>
      </c>
      <c r="F114" s="248">
        <v>22780.207186782722</v>
      </c>
      <c r="G114" s="249">
        <v>23973.480526878408</v>
      </c>
      <c r="H114" s="249">
        <v>26109.042099733651</v>
      </c>
      <c r="I114" s="280">
        <v>27704.586707587539</v>
      </c>
      <c r="J114" s="249"/>
      <c r="K114" s="249"/>
      <c r="L114" s="250"/>
      <c r="M114" s="11"/>
      <c r="N114" s="152"/>
    </row>
    <row r="115" spans="1:14">
      <c r="A115" s="12"/>
      <c r="B115" s="165" t="s">
        <v>803</v>
      </c>
      <c r="C115" s="166" t="s">
        <v>804</v>
      </c>
      <c r="D115" s="167">
        <v>1.6239456000000001</v>
      </c>
      <c r="E115" s="168">
        <v>2.524311111111111</v>
      </c>
      <c r="F115" s="248">
        <v>22416.613234943321</v>
      </c>
      <c r="G115" s="249">
        <v>23590.570710878725</v>
      </c>
      <c r="H115" s="249">
        <v>25688.342504018372</v>
      </c>
      <c r="I115" s="280">
        <v>27260.763276975824</v>
      </c>
      <c r="J115" s="249"/>
      <c r="K115" s="249"/>
      <c r="L115" s="250"/>
      <c r="M115" s="20"/>
      <c r="N115" s="152"/>
    </row>
    <row r="116" spans="1:14" ht="15.75" thickBot="1">
      <c r="A116" s="19"/>
      <c r="B116" s="189" t="s">
        <v>805</v>
      </c>
      <c r="C116" s="174" t="s">
        <v>806</v>
      </c>
      <c r="D116" s="175">
        <v>1.5999935999999999</v>
      </c>
      <c r="E116" s="176">
        <v>2.4871888888888889</v>
      </c>
      <c r="F116" s="251">
        <v>22129.844821504084</v>
      </c>
      <c r="G116" s="252">
        <v>23288.363406635246</v>
      </c>
      <c r="H116" s="252">
        <v>25361.459351192996</v>
      </c>
      <c r="I116" s="281">
        <v>26910.756289254001</v>
      </c>
      <c r="J116" s="252"/>
      <c r="K116" s="252"/>
      <c r="L116" s="253"/>
      <c r="M116" s="11"/>
      <c r="N116" s="152"/>
    </row>
    <row r="117" spans="1:14">
      <c r="A117" s="4"/>
      <c r="B117" s="181" t="s">
        <v>807</v>
      </c>
      <c r="C117" s="182" t="s">
        <v>808</v>
      </c>
      <c r="D117" s="183">
        <v>1.5760416000000002</v>
      </c>
      <c r="E117" s="184">
        <v>2.4500666666666664</v>
      </c>
      <c r="F117" s="245">
        <v>21003.164318082385</v>
      </c>
      <c r="G117" s="246">
        <v>21766.250869664684</v>
      </c>
      <c r="H117" s="246">
        <v>22905.453590635552</v>
      </c>
      <c r="I117" s="279">
        <v>25322.303031268846</v>
      </c>
      <c r="J117" s="246"/>
      <c r="K117" s="246"/>
      <c r="L117" s="247"/>
      <c r="M117" s="11"/>
      <c r="N117" s="152"/>
    </row>
    <row r="118" spans="1:14">
      <c r="A118" s="19"/>
      <c r="B118" s="165" t="s">
        <v>809</v>
      </c>
      <c r="C118" s="166" t="s">
        <v>810</v>
      </c>
      <c r="D118" s="167">
        <v>1.5520896000000002</v>
      </c>
      <c r="E118" s="168">
        <v>2.4129444444444443</v>
      </c>
      <c r="F118" s="248">
        <v>20727.957822091375</v>
      </c>
      <c r="G118" s="249">
        <v>21479.482456225451</v>
      </c>
      <c r="H118" s="249">
        <v>22603.246286392074</v>
      </c>
      <c r="I118" s="280">
        <v>24989.638919719349</v>
      </c>
      <c r="J118" s="249"/>
      <c r="K118" s="249"/>
      <c r="L118" s="250"/>
      <c r="M118" s="20"/>
      <c r="N118" s="152"/>
    </row>
    <row r="119" spans="1:14">
      <c r="A119" s="12"/>
      <c r="B119" s="165" t="s">
        <v>811</v>
      </c>
      <c r="C119" s="166" t="s">
        <v>812</v>
      </c>
      <c r="D119" s="167">
        <v>1.5281376</v>
      </c>
      <c r="E119" s="168">
        <v>2.3758222222222223</v>
      </c>
      <c r="F119" s="248">
        <v>20375.925787700187</v>
      </c>
      <c r="G119" s="249">
        <v>21115.888504386039</v>
      </c>
      <c r="H119" s="249">
        <v>22220.336470392383</v>
      </c>
      <c r="I119" s="280">
        <v>24563.158365279967</v>
      </c>
      <c r="J119" s="249"/>
      <c r="K119" s="249"/>
      <c r="L119" s="250"/>
      <c r="M119" s="11"/>
      <c r="N119" s="152"/>
    </row>
    <row r="120" spans="1:14">
      <c r="A120" s="12"/>
      <c r="B120" s="165" t="s">
        <v>813</v>
      </c>
      <c r="C120" s="166" t="s">
        <v>814</v>
      </c>
      <c r="D120" s="167">
        <v>1.5041856000000002</v>
      </c>
      <c r="E120" s="168">
        <v>2.3386999999999998</v>
      </c>
      <c r="F120" s="248">
        <v>20100.719291709163</v>
      </c>
      <c r="G120" s="249">
        <v>20829.12009094681</v>
      </c>
      <c r="H120" s="249">
        <v>21918.129166148905</v>
      </c>
      <c r="I120" s="280">
        <v>24230.494253730474</v>
      </c>
      <c r="J120" s="249"/>
      <c r="K120" s="249"/>
      <c r="L120" s="250"/>
      <c r="M120" s="5"/>
      <c r="N120" s="152"/>
    </row>
    <row r="121" spans="1:14">
      <c r="A121" s="10"/>
      <c r="B121" s="165" t="s">
        <v>815</v>
      </c>
      <c r="C121" s="166" t="s">
        <v>816</v>
      </c>
      <c r="D121" s="167">
        <v>1.4802336</v>
      </c>
      <c r="E121" s="168">
        <v>2.3015777777777777</v>
      </c>
      <c r="F121" s="248">
        <v>19748.687257317979</v>
      </c>
      <c r="G121" s="249">
        <v>20465.526139107409</v>
      </c>
      <c r="H121" s="249">
        <v>21535.219350149222</v>
      </c>
      <c r="I121" s="280">
        <v>23804.013699291081</v>
      </c>
      <c r="J121" s="249"/>
      <c r="K121" s="249"/>
      <c r="L121" s="250"/>
      <c r="M121" s="18"/>
      <c r="N121" s="152"/>
    </row>
    <row r="122" spans="1:14" ht="15.75" thickBot="1">
      <c r="A122" s="19"/>
      <c r="B122" s="189" t="s">
        <v>817</v>
      </c>
      <c r="C122" s="174" t="s">
        <v>818</v>
      </c>
      <c r="D122" s="175">
        <v>1.4562816000000001</v>
      </c>
      <c r="E122" s="176">
        <v>2.2644555555555557</v>
      </c>
      <c r="F122" s="254">
        <v>19473.480761326962</v>
      </c>
      <c r="G122" s="255">
        <v>20178.757725668172</v>
      </c>
      <c r="H122" s="255">
        <v>21233.012045905743</v>
      </c>
      <c r="I122" s="282">
        <v>23471.349587741584</v>
      </c>
      <c r="J122" s="255"/>
      <c r="K122" s="255"/>
      <c r="L122" s="256"/>
      <c r="M122" s="18"/>
      <c r="N122" s="152"/>
    </row>
    <row r="123" spans="1:14">
      <c r="A123" s="4"/>
      <c r="B123" s="181" t="s">
        <v>819</v>
      </c>
      <c r="C123" s="182" t="s">
        <v>820</v>
      </c>
      <c r="D123" s="183">
        <v>1.4323296000000003</v>
      </c>
      <c r="E123" s="184">
        <v>2.2273333333333332</v>
      </c>
      <c r="F123" s="257">
        <v>18427.733680042784</v>
      </c>
      <c r="G123" s="258">
        <v>19121.448726935771</v>
      </c>
      <c r="H123" s="258">
        <v>19815.163773828761</v>
      </c>
      <c r="I123" s="283">
        <v>20850.102229906061</v>
      </c>
      <c r="J123" s="258">
        <v>22698.011509855696</v>
      </c>
      <c r="K123" s="258"/>
      <c r="L123" s="259"/>
      <c r="M123" s="20"/>
      <c r="N123" s="152"/>
    </row>
    <row r="124" spans="1:14">
      <c r="A124" s="19"/>
      <c r="B124" s="165" t="s">
        <v>821</v>
      </c>
      <c r="C124" s="166" t="s">
        <v>822</v>
      </c>
      <c r="D124" s="167">
        <v>1.4083776000000001</v>
      </c>
      <c r="E124" s="168">
        <v>2.1902111111111111</v>
      </c>
      <c r="F124" s="248">
        <v>18164.08910149998</v>
      </c>
      <c r="G124" s="249">
        <v>18846.24223094475</v>
      </c>
      <c r="H124" s="249">
        <v>19528.395360389532</v>
      </c>
      <c r="I124" s="280">
        <v>20547.894925662575</v>
      </c>
      <c r="J124" s="249">
        <v>22371.128357030306</v>
      </c>
      <c r="K124" s="249"/>
      <c r="L124" s="250"/>
      <c r="M124" s="11"/>
      <c r="N124" s="152"/>
    </row>
    <row r="125" spans="1:14">
      <c r="A125" s="19"/>
      <c r="B125" s="165" t="s">
        <v>823</v>
      </c>
      <c r="C125" s="166" t="s">
        <v>824</v>
      </c>
      <c r="D125" s="167">
        <v>1.3844256000000001</v>
      </c>
      <c r="E125" s="168">
        <v>2.1530888888888891</v>
      </c>
      <c r="F125" s="248">
        <v>17823.618984557012</v>
      </c>
      <c r="G125" s="249">
        <v>18494.210196553566</v>
      </c>
      <c r="H125" s="249">
        <v>19164.801408550127</v>
      </c>
      <c r="I125" s="280">
        <v>20164.985109662899</v>
      </c>
      <c r="J125" s="249">
        <v>21950.428761315041</v>
      </c>
      <c r="K125" s="249"/>
      <c r="L125" s="250"/>
      <c r="M125" s="11"/>
      <c r="N125" s="152"/>
    </row>
    <row r="126" spans="1:14">
      <c r="A126" s="12"/>
      <c r="B126" s="165" t="s">
        <v>825</v>
      </c>
      <c r="C126" s="166" t="s">
        <v>826</v>
      </c>
      <c r="D126" s="167">
        <v>1.3604735999999999</v>
      </c>
      <c r="E126" s="168">
        <v>2.115966666666667</v>
      </c>
      <c r="F126" s="248">
        <v>17559.974406014211</v>
      </c>
      <c r="G126" s="249">
        <v>18219.003700562553</v>
      </c>
      <c r="H126" s="249">
        <v>18878.032995110891</v>
      </c>
      <c r="I126" s="280">
        <v>19862.77780541941</v>
      </c>
      <c r="J126" s="249">
        <v>21623.545608489647</v>
      </c>
      <c r="K126" s="249"/>
      <c r="L126" s="250"/>
      <c r="M126" s="20"/>
      <c r="N126" s="152"/>
    </row>
    <row r="127" spans="1:14">
      <c r="A127" s="10"/>
      <c r="B127" s="165" t="s">
        <v>827</v>
      </c>
      <c r="C127" s="166" t="s">
        <v>828</v>
      </c>
      <c r="D127" s="167">
        <v>1.3365216000000002</v>
      </c>
      <c r="E127" s="168">
        <v>2.0788444444444445</v>
      </c>
      <c r="F127" s="248">
        <v>17219.504289071236</v>
      </c>
      <c r="G127" s="249">
        <v>17866.971666171361</v>
      </c>
      <c r="H127" s="249">
        <v>18514.43904327149</v>
      </c>
      <c r="I127" s="280">
        <v>19479.867989419727</v>
      </c>
      <c r="J127" s="249">
        <v>21202.846012774364</v>
      </c>
      <c r="K127" s="249"/>
      <c r="L127" s="250"/>
      <c r="M127" s="5"/>
      <c r="N127" s="152"/>
    </row>
    <row r="128" spans="1:14" ht="15.75" thickBot="1">
      <c r="A128" s="10"/>
      <c r="B128" s="189" t="s">
        <v>829</v>
      </c>
      <c r="C128" s="174" t="s">
        <v>830</v>
      </c>
      <c r="D128" s="175">
        <v>1.3125696000000002</v>
      </c>
      <c r="E128" s="176">
        <v>2.0417222222222224</v>
      </c>
      <c r="F128" s="251">
        <v>16955.859710528439</v>
      </c>
      <c r="G128" s="252">
        <v>17591.765170180344</v>
      </c>
      <c r="H128" s="252">
        <v>18227.670629832253</v>
      </c>
      <c r="I128" s="281">
        <v>19177.660685176244</v>
      </c>
      <c r="J128" s="252">
        <v>20875.96285994897</v>
      </c>
      <c r="K128" s="252"/>
      <c r="L128" s="253"/>
      <c r="M128" s="18"/>
      <c r="N128" s="152"/>
    </row>
    <row r="129" spans="1:14">
      <c r="A129" s="10"/>
      <c r="B129" s="181" t="s">
        <v>831</v>
      </c>
      <c r="C129" s="182" t="s">
        <v>832</v>
      </c>
      <c r="D129" s="183">
        <v>1.2886176</v>
      </c>
      <c r="E129" s="184">
        <v>2.0046000000000004</v>
      </c>
      <c r="F129" s="245">
        <v>16303.217822483619</v>
      </c>
      <c r="G129" s="246">
        <v>16615.389593585463</v>
      </c>
      <c r="H129" s="246">
        <v>17239.733135789156</v>
      </c>
      <c r="I129" s="279">
        <v>17864.076677992853</v>
      </c>
      <c r="J129" s="246">
        <v>19050.231034420707</v>
      </c>
      <c r="K129" s="246">
        <v>20455.263264233701</v>
      </c>
      <c r="L129" s="247"/>
      <c r="M129" s="21"/>
      <c r="N129" s="152"/>
    </row>
    <row r="130" spans="1:14">
      <c r="A130" s="19"/>
      <c r="B130" s="165" t="s">
        <v>833</v>
      </c>
      <c r="C130" s="166" t="s">
        <v>834</v>
      </c>
      <c r="D130" s="167">
        <v>1.2646656000000003</v>
      </c>
      <c r="E130" s="168">
        <v>1.9674777777777777</v>
      </c>
      <c r="F130" s="248">
        <v>16045.354202664927</v>
      </c>
      <c r="G130" s="249">
        <v>16351.745015042659</v>
      </c>
      <c r="H130" s="249">
        <v>16964.526639798143</v>
      </c>
      <c r="I130" s="280">
        <v>17577.308264553612</v>
      </c>
      <c r="J130" s="249">
        <v>18746.620388407602</v>
      </c>
      <c r="K130" s="249">
        <v>20128.380111408303</v>
      </c>
      <c r="L130" s="250"/>
      <c r="M130" s="22"/>
      <c r="N130" s="152"/>
    </row>
    <row r="131" spans="1:14">
      <c r="A131" s="19"/>
      <c r="B131" s="165" t="s">
        <v>835</v>
      </c>
      <c r="C131" s="166" t="s">
        <v>836</v>
      </c>
      <c r="D131" s="167">
        <v>1.2407136000000001</v>
      </c>
      <c r="E131" s="168">
        <v>1.9303555555555556</v>
      </c>
      <c r="F131" s="248">
        <v>15710.665044446063</v>
      </c>
      <c r="G131" s="249">
        <v>16011.274898099695</v>
      </c>
      <c r="H131" s="249">
        <v>16612.494605406948</v>
      </c>
      <c r="I131" s="280">
        <v>17213.714312714208</v>
      </c>
      <c r="J131" s="249">
        <v>18355.12293014456</v>
      </c>
      <c r="K131" s="249">
        <v>19707.680515693031</v>
      </c>
      <c r="L131" s="250"/>
      <c r="M131" s="23"/>
      <c r="N131" s="152"/>
    </row>
    <row r="132" spans="1:14">
      <c r="A132" s="12"/>
      <c r="B132" s="165" t="s">
        <v>837</v>
      </c>
      <c r="C132" s="166" t="s">
        <v>838</v>
      </c>
      <c r="D132" s="167">
        <v>1.2167616000000001</v>
      </c>
      <c r="E132" s="168">
        <v>1.8932333333333333</v>
      </c>
      <c r="F132" s="248">
        <v>15452.801424627367</v>
      </c>
      <c r="G132" s="249">
        <v>15747.630319556889</v>
      </c>
      <c r="H132" s="249">
        <v>16337.288109415933</v>
      </c>
      <c r="I132" s="280">
        <v>16926.945899274975</v>
      </c>
      <c r="J132" s="249">
        <v>18051.512284131448</v>
      </c>
      <c r="K132" s="249">
        <v>19380.797362867637</v>
      </c>
      <c r="L132" s="250"/>
      <c r="M132" s="22"/>
      <c r="N132" s="152"/>
    </row>
    <row r="133" spans="1:14">
      <c r="A133" s="19"/>
      <c r="B133" s="165" t="s">
        <v>839</v>
      </c>
      <c r="C133" s="166" t="s">
        <v>840</v>
      </c>
      <c r="D133" s="167">
        <v>1.1928096000000001</v>
      </c>
      <c r="E133" s="168">
        <v>1.8561111111111113</v>
      </c>
      <c r="F133" s="248">
        <v>15118.112266408501</v>
      </c>
      <c r="G133" s="249">
        <v>15407.160202613913</v>
      </c>
      <c r="H133" s="249">
        <v>15985.256075024745</v>
      </c>
      <c r="I133" s="280">
        <v>16563.351947435567</v>
      </c>
      <c r="J133" s="249">
        <v>17660.014825868402</v>
      </c>
      <c r="K133" s="249">
        <v>18960.097767152358</v>
      </c>
      <c r="L133" s="250"/>
      <c r="M133" s="24"/>
      <c r="N133" s="152"/>
    </row>
    <row r="134" spans="1:14" ht="15.75" thickBot="1">
      <c r="A134" s="10"/>
      <c r="B134" s="189" t="s">
        <v>841</v>
      </c>
      <c r="C134" s="174" t="s">
        <v>842</v>
      </c>
      <c r="D134" s="175">
        <v>1.1688576000000002</v>
      </c>
      <c r="E134" s="176">
        <v>1.818988888888889</v>
      </c>
      <c r="F134" s="254">
        <v>14860.248646589807</v>
      </c>
      <c r="G134" s="255">
        <v>15143.515624071117</v>
      </c>
      <c r="H134" s="255">
        <v>15710.049579033728</v>
      </c>
      <c r="I134" s="282">
        <v>16276.583533996332</v>
      </c>
      <c r="J134" s="255">
        <v>17356.404179855293</v>
      </c>
      <c r="K134" s="255">
        <v>18633.214614326964</v>
      </c>
      <c r="L134" s="256"/>
      <c r="M134" s="7"/>
      <c r="N134" s="152"/>
    </row>
    <row r="135" spans="1:14">
      <c r="A135" s="4"/>
      <c r="B135" s="181" t="s">
        <v>843</v>
      </c>
      <c r="C135" s="182" t="s">
        <v>844</v>
      </c>
      <c r="D135" s="183">
        <v>1.1449056000000002</v>
      </c>
      <c r="E135" s="184">
        <v>1.7818666666666667</v>
      </c>
      <c r="F135" s="257">
        <v>14248.073469613752</v>
      </c>
      <c r="G135" s="258">
        <v>14525.559488370949</v>
      </c>
      <c r="H135" s="258">
        <v>14803.045507128145</v>
      </c>
      <c r="I135" s="283">
        <v>15358.017544642538</v>
      </c>
      <c r="J135" s="258">
        <v>15635.503563399734</v>
      </c>
      <c r="K135" s="258">
        <v>16461.913489689865</v>
      </c>
      <c r="L135" s="259">
        <v>17935.028999854487</v>
      </c>
      <c r="M135" s="9"/>
      <c r="N135" s="152"/>
    </row>
    <row r="136" spans="1:14">
      <c r="A136" s="19"/>
      <c r="B136" s="165" t="s">
        <v>845</v>
      </c>
      <c r="C136" s="166" t="s">
        <v>846</v>
      </c>
      <c r="D136" s="167">
        <v>1.1209536</v>
      </c>
      <c r="E136" s="168">
        <v>1.7447444444444447</v>
      </c>
      <c r="F136" s="248">
        <v>13995.990808519166</v>
      </c>
      <c r="G136" s="249">
        <v>14267.695868552255</v>
      </c>
      <c r="H136" s="249">
        <v>14539.400928585344</v>
      </c>
      <c r="I136" s="280">
        <v>15082.81104865152</v>
      </c>
      <c r="J136" s="249">
        <v>15354.516108684606</v>
      </c>
      <c r="K136" s="249">
        <v>16165.487144170487</v>
      </c>
      <c r="L136" s="250">
        <v>17613.92680575321</v>
      </c>
      <c r="M136" s="11"/>
      <c r="N136" s="152"/>
    </row>
    <row r="137" spans="1:14">
      <c r="A137" s="4"/>
      <c r="B137" s="165" t="s">
        <v>847</v>
      </c>
      <c r="C137" s="166" t="s">
        <v>848</v>
      </c>
      <c r="D137" s="167">
        <v>1.0970016000000002</v>
      </c>
      <c r="E137" s="168">
        <v>1.7076222222222222</v>
      </c>
      <c r="F137" s="248">
        <v>13667.082609024414</v>
      </c>
      <c r="G137" s="249">
        <v>13933.006710333391</v>
      </c>
      <c r="H137" s="249">
        <v>14198.930811642374</v>
      </c>
      <c r="I137" s="280">
        <v>14730.779014260332</v>
      </c>
      <c r="J137" s="249">
        <v>14996.703115569315</v>
      </c>
      <c r="K137" s="249">
        <v>15788.358286894912</v>
      </c>
      <c r="L137" s="250">
        <v>17199.00816876204</v>
      </c>
      <c r="M137" s="18"/>
      <c r="N137" s="152"/>
    </row>
    <row r="138" spans="1:14">
      <c r="A138" s="10"/>
      <c r="B138" s="165" t="s">
        <v>849</v>
      </c>
      <c r="C138" s="166" t="s">
        <v>850</v>
      </c>
      <c r="D138" s="167">
        <v>1.0730496000000003</v>
      </c>
      <c r="E138" s="168">
        <v>1.6705000000000001</v>
      </c>
      <c r="F138" s="248">
        <v>13414.999947929826</v>
      </c>
      <c r="G138" s="249">
        <v>13675.143090514699</v>
      </c>
      <c r="H138" s="249">
        <v>13935.286233099572</v>
      </c>
      <c r="I138" s="280">
        <v>14455.572518269313</v>
      </c>
      <c r="J138" s="249">
        <v>14715.715660854186</v>
      </c>
      <c r="K138" s="249">
        <v>15491.931941375538</v>
      </c>
      <c r="L138" s="250">
        <v>16877.905974660756</v>
      </c>
      <c r="M138" s="5"/>
      <c r="N138" s="152"/>
    </row>
    <row r="139" spans="1:14">
      <c r="A139" s="12"/>
      <c r="B139" s="165" t="s">
        <v>851</v>
      </c>
      <c r="C139" s="166" t="s">
        <v>852</v>
      </c>
      <c r="D139" s="167">
        <v>1.0490976000000001</v>
      </c>
      <c r="E139" s="168">
        <v>1.633377777777778</v>
      </c>
      <c r="F139" s="248">
        <v>13086.091748435076</v>
      </c>
      <c r="G139" s="249">
        <v>13340.453932295837</v>
      </c>
      <c r="H139" s="249">
        <v>13594.816116156602</v>
      </c>
      <c r="I139" s="280">
        <v>14103.540483878127</v>
      </c>
      <c r="J139" s="249">
        <v>14357.90266773889</v>
      </c>
      <c r="K139" s="249">
        <v>15114.803084099965</v>
      </c>
      <c r="L139" s="250">
        <v>16462.98733766959</v>
      </c>
      <c r="M139" s="20"/>
      <c r="N139" s="152"/>
    </row>
    <row r="140" spans="1:14" ht="15.75" thickBot="1">
      <c r="A140" s="19"/>
      <c r="B140" s="189" t="s">
        <v>853</v>
      </c>
      <c r="C140" s="174" t="s">
        <v>854</v>
      </c>
      <c r="D140" s="175">
        <v>1.0251456000000001</v>
      </c>
      <c r="E140" s="176">
        <v>1.5962555555555555</v>
      </c>
      <c r="F140" s="251">
        <v>12834.009087340481</v>
      </c>
      <c r="G140" s="252">
        <v>13082.590312477139</v>
      </c>
      <c r="H140" s="252">
        <v>13331.171537613794</v>
      </c>
      <c r="I140" s="281">
        <v>13828.333987887107</v>
      </c>
      <c r="J140" s="252">
        <v>14076.915213023762</v>
      </c>
      <c r="K140" s="252">
        <v>14818.37673858059</v>
      </c>
      <c r="L140" s="253">
        <v>16141.885143568305</v>
      </c>
      <c r="M140" s="11"/>
      <c r="N140" s="152"/>
    </row>
    <row r="141" spans="1:14">
      <c r="A141" s="19"/>
      <c r="B141" s="181" t="s">
        <v>855</v>
      </c>
      <c r="C141" s="182" t="s">
        <v>856</v>
      </c>
      <c r="D141" s="183">
        <v>1.0011936000000001</v>
      </c>
      <c r="E141" s="184">
        <v>1.5591333333333335</v>
      </c>
      <c r="F141" s="245">
        <v>12019.500355020646</v>
      </c>
      <c r="G141" s="246">
        <v>12262.300621433189</v>
      </c>
      <c r="H141" s="246">
        <v>12505.10088784574</v>
      </c>
      <c r="I141" s="279">
        <v>12747.901154258281</v>
      </c>
      <c r="J141" s="246">
        <v>12990.70142067083</v>
      </c>
      <c r="K141" s="246">
        <v>13233.501687083373</v>
      </c>
      <c r="L141" s="247">
        <v>14393.981875938698</v>
      </c>
      <c r="M141" s="11"/>
      <c r="N141" s="152"/>
    </row>
    <row r="142" spans="1:14">
      <c r="A142" s="12"/>
      <c r="B142" s="165" t="s">
        <v>857</v>
      </c>
      <c r="C142" s="166" t="s">
        <v>858</v>
      </c>
      <c r="D142" s="167">
        <v>0.97724160000000015</v>
      </c>
      <c r="E142" s="168">
        <v>1.522011111111111</v>
      </c>
      <c r="F142" s="248">
        <v>11778.979611374272</v>
      </c>
      <c r="G142" s="249">
        <v>12015.998919062713</v>
      </c>
      <c r="H142" s="249">
        <v>12253.018226751146</v>
      </c>
      <c r="I142" s="280">
        <v>12490.037534439587</v>
      </c>
      <c r="J142" s="249">
        <v>12727.056842128022</v>
      </c>
      <c r="K142" s="249">
        <v>12964.076149816465</v>
      </c>
      <c r="L142" s="250">
        <v>14101.933147373808</v>
      </c>
      <c r="M142" s="20"/>
      <c r="N142" s="152"/>
    </row>
    <row r="143" spans="1:14">
      <c r="A143" s="10"/>
      <c r="B143" s="165" t="s">
        <v>859</v>
      </c>
      <c r="C143" s="166" t="s">
        <v>860</v>
      </c>
      <c r="D143" s="167">
        <v>0.95328960000000007</v>
      </c>
      <c r="E143" s="168">
        <v>1.4848888888888889</v>
      </c>
      <c r="F143" s="248">
        <v>11461.633329327731</v>
      </c>
      <c r="G143" s="249">
        <v>11692.871678292058</v>
      </c>
      <c r="H143" s="249">
        <v>11924.110027256393</v>
      </c>
      <c r="I143" s="280">
        <v>12155.34837622072</v>
      </c>
      <c r="J143" s="249">
        <v>12386.586725185052</v>
      </c>
      <c r="K143" s="249">
        <v>12617.825074149379</v>
      </c>
      <c r="L143" s="250">
        <v>13721.997606558978</v>
      </c>
      <c r="M143" s="5"/>
      <c r="N143" s="152"/>
    </row>
    <row r="144" spans="1:14">
      <c r="A144" s="4"/>
      <c r="B144" s="165" t="s">
        <v>861</v>
      </c>
      <c r="C144" s="166" t="s">
        <v>862</v>
      </c>
      <c r="D144" s="167">
        <v>0.9293376000000001</v>
      </c>
      <c r="E144" s="168">
        <v>1.4477666666666666</v>
      </c>
      <c r="F144" s="248">
        <v>11221.112585681361</v>
      </c>
      <c r="G144" s="249">
        <v>11446.569975921584</v>
      </c>
      <c r="H144" s="249">
        <v>11672.027366161808</v>
      </c>
      <c r="I144" s="280">
        <v>11897.484756402031</v>
      </c>
      <c r="J144" s="249">
        <v>12122.942146642255</v>
      </c>
      <c r="K144" s="249">
        <v>12348.399536882474</v>
      </c>
      <c r="L144" s="250">
        <v>13429.948877994088</v>
      </c>
      <c r="M144" s="18"/>
      <c r="N144" s="152"/>
    </row>
    <row r="145" spans="1:14">
      <c r="A145" s="12"/>
      <c r="B145" s="165" t="s">
        <v>863</v>
      </c>
      <c r="C145" s="166" t="s">
        <v>864</v>
      </c>
      <c r="D145" s="167">
        <v>0.90538560000000001</v>
      </c>
      <c r="E145" s="168">
        <v>1.4106444444444444</v>
      </c>
      <c r="F145" s="248">
        <v>10903.766303634826</v>
      </c>
      <c r="G145" s="249">
        <v>11123.442735150937</v>
      </c>
      <c r="H145" s="249">
        <v>11343.119166667057</v>
      </c>
      <c r="I145" s="280">
        <v>11562.795598183166</v>
      </c>
      <c r="J145" s="249">
        <v>11782.47202969928</v>
      </c>
      <c r="K145" s="249">
        <v>12002.148461215394</v>
      </c>
      <c r="L145" s="250">
        <v>13050.013337179254</v>
      </c>
      <c r="M145" s="20"/>
      <c r="N145" s="152"/>
    </row>
    <row r="146" spans="1:14" ht="15.75" thickBot="1">
      <c r="A146" s="10"/>
      <c r="B146" s="189" t="s">
        <v>865</v>
      </c>
      <c r="C146" s="174" t="s">
        <v>866</v>
      </c>
      <c r="D146" s="175">
        <v>0.88143360000000015</v>
      </c>
      <c r="E146" s="176">
        <v>1.3735222222222223</v>
      </c>
      <c r="F146" s="254">
        <v>10663.24555998846</v>
      </c>
      <c r="G146" s="255">
        <v>10877.141032780464</v>
      </c>
      <c r="H146" s="255">
        <v>11091.036505572469</v>
      </c>
      <c r="I146" s="282">
        <v>11304.931978364471</v>
      </c>
      <c r="J146" s="255">
        <v>11518.82745115648</v>
      </c>
      <c r="K146" s="255">
        <v>11732.722923948484</v>
      </c>
      <c r="L146" s="256">
        <v>12757.964608614371</v>
      </c>
      <c r="M146" s="5"/>
      <c r="N146" s="152"/>
    </row>
    <row r="147" spans="1:14">
      <c r="A147" s="10"/>
      <c r="B147" s="181" t="s">
        <v>867</v>
      </c>
      <c r="C147" s="182" t="s">
        <v>868</v>
      </c>
      <c r="D147" s="183">
        <v>0.85748160000000018</v>
      </c>
      <c r="E147" s="184">
        <v>1.3364</v>
      </c>
      <c r="F147" s="257">
        <v>10345.89927794192</v>
      </c>
      <c r="G147" s="258">
        <v>10345.89927794192</v>
      </c>
      <c r="H147" s="258">
        <v>10345.89927794192</v>
      </c>
      <c r="I147" s="283">
        <v>10554.013792009817</v>
      </c>
      <c r="J147" s="258">
        <v>10762.128306077713</v>
      </c>
      <c r="K147" s="258">
        <v>10970.242820145613</v>
      </c>
      <c r="L147" s="259">
        <v>11178.35733421351</v>
      </c>
      <c r="M147" s="5"/>
      <c r="N147" s="152"/>
    </row>
    <row r="148" spans="1:14">
      <c r="A148" s="10"/>
      <c r="B148" s="165" t="s">
        <v>869</v>
      </c>
      <c r="C148" s="166" t="s">
        <v>870</v>
      </c>
      <c r="D148" s="167">
        <v>0.83352960000000009</v>
      </c>
      <c r="E148" s="168">
        <v>1.2992777777777778</v>
      </c>
      <c r="F148" s="248">
        <v>10105.378534295551</v>
      </c>
      <c r="G148" s="249">
        <v>10105.378534295551</v>
      </c>
      <c r="H148" s="249">
        <v>10105.378534295551</v>
      </c>
      <c r="I148" s="280">
        <v>10307.712089639337</v>
      </c>
      <c r="J148" s="249">
        <v>10510.045644983125</v>
      </c>
      <c r="K148" s="249">
        <v>10712.379200326919</v>
      </c>
      <c r="L148" s="250">
        <v>10914.712755670702</v>
      </c>
      <c r="M148" s="5"/>
      <c r="N148" s="152"/>
    </row>
    <row r="149" spans="1:14">
      <c r="A149" s="4"/>
      <c r="B149" s="165" t="s">
        <v>871</v>
      </c>
      <c r="C149" s="166" t="s">
        <v>872</v>
      </c>
      <c r="D149" s="167">
        <v>0.80957760000000012</v>
      </c>
      <c r="E149" s="168">
        <v>1.2621555555555555</v>
      </c>
      <c r="F149" s="248">
        <v>9788.0322522490133</v>
      </c>
      <c r="G149" s="249">
        <v>9788.0322522490133</v>
      </c>
      <c r="H149" s="249">
        <v>9788.0322522490133</v>
      </c>
      <c r="I149" s="280">
        <v>9984.5848488686916</v>
      </c>
      <c r="J149" s="249">
        <v>10181.137445488373</v>
      </c>
      <c r="K149" s="249">
        <v>10377.690042108054</v>
      </c>
      <c r="L149" s="250">
        <v>10574.242638727732</v>
      </c>
      <c r="M149" s="18"/>
      <c r="N149" s="152"/>
    </row>
    <row r="150" spans="1:14">
      <c r="A150" s="12"/>
      <c r="B150" s="165" t="s">
        <v>873</v>
      </c>
      <c r="C150" s="166" t="s">
        <v>874</v>
      </c>
      <c r="D150" s="167">
        <v>0.78562560000000004</v>
      </c>
      <c r="E150" s="168">
        <v>1.2250333333333332</v>
      </c>
      <c r="F150" s="248">
        <v>9547.5115086026435</v>
      </c>
      <c r="G150" s="249">
        <v>9547.5115086026435</v>
      </c>
      <c r="H150" s="249">
        <v>9547.5115086026435</v>
      </c>
      <c r="I150" s="280">
        <v>9738.2831464982155</v>
      </c>
      <c r="J150" s="249">
        <v>9929.0547843937875</v>
      </c>
      <c r="K150" s="249">
        <v>10119.826422289359</v>
      </c>
      <c r="L150" s="250">
        <v>10310.598060184935</v>
      </c>
      <c r="M150" s="20"/>
      <c r="N150" s="152"/>
    </row>
    <row r="151" spans="1:14">
      <c r="A151" s="12"/>
      <c r="B151" s="165" t="s">
        <v>875</v>
      </c>
      <c r="C151" s="166" t="s">
        <v>876</v>
      </c>
      <c r="D151" s="167">
        <v>0.76167360000000017</v>
      </c>
      <c r="E151" s="168">
        <v>1.1879111111111111</v>
      </c>
      <c r="F151" s="248">
        <v>9230.1652265561061</v>
      </c>
      <c r="G151" s="249">
        <v>9230.1652265561061</v>
      </c>
      <c r="H151" s="249">
        <v>9230.1652265561061</v>
      </c>
      <c r="I151" s="280">
        <v>9415.1559057275699</v>
      </c>
      <c r="J151" s="249">
        <v>9600.1465848990338</v>
      </c>
      <c r="K151" s="249">
        <v>9785.1372640705031</v>
      </c>
      <c r="L151" s="250">
        <v>9970.1279432419633</v>
      </c>
      <c r="M151" s="20"/>
      <c r="N151" s="152"/>
    </row>
    <row r="152" spans="1:14" ht="15.75" thickBot="1">
      <c r="A152" s="10"/>
      <c r="B152" s="189" t="s">
        <v>877</v>
      </c>
      <c r="C152" s="174" t="s">
        <v>878</v>
      </c>
      <c r="D152" s="175">
        <v>0.7377216000000002</v>
      </c>
      <c r="E152" s="176">
        <v>1.1507888888888889</v>
      </c>
      <c r="F152" s="251">
        <v>8989.6444829097363</v>
      </c>
      <c r="G152" s="252">
        <v>8989.6444829097363</v>
      </c>
      <c r="H152" s="252">
        <v>8989.6444829097363</v>
      </c>
      <c r="I152" s="281">
        <v>9168.8542033570975</v>
      </c>
      <c r="J152" s="252">
        <v>9348.0639238044496</v>
      </c>
      <c r="K152" s="252">
        <v>9527.2736442518053</v>
      </c>
      <c r="L152" s="253">
        <v>9706.4833646991628</v>
      </c>
      <c r="M152" s="5"/>
      <c r="N152" s="152"/>
    </row>
    <row r="153" spans="1:14">
      <c r="A153" s="4"/>
      <c r="B153" s="181" t="s">
        <v>879</v>
      </c>
      <c r="C153" s="182" t="s">
        <v>880</v>
      </c>
      <c r="D153" s="183">
        <v>0.71376960000000012</v>
      </c>
      <c r="E153" s="184">
        <v>1.1136666666666666</v>
      </c>
      <c r="F153" s="245">
        <v>8749.1237392633666</v>
      </c>
      <c r="G153" s="246">
        <v>8749.1237392633666</v>
      </c>
      <c r="H153" s="246">
        <v>8749.1237392633666</v>
      </c>
      <c r="I153" s="279">
        <v>8749.1237392633666</v>
      </c>
      <c r="J153" s="246">
        <v>8749.1237392633666</v>
      </c>
      <c r="K153" s="246">
        <v>8922.5525009866178</v>
      </c>
      <c r="L153" s="247">
        <v>9095.9812627098618</v>
      </c>
      <c r="M153" s="18"/>
      <c r="N153" s="152"/>
    </row>
    <row r="154" spans="1:14">
      <c r="A154" s="4"/>
      <c r="B154" s="165" t="s">
        <v>881</v>
      </c>
      <c r="C154" s="166" t="s">
        <v>882</v>
      </c>
      <c r="D154" s="167">
        <v>0.68981760000000014</v>
      </c>
      <c r="E154" s="168">
        <v>1.0765444444444445</v>
      </c>
      <c r="F154" s="248">
        <v>8508.6029956170005</v>
      </c>
      <c r="G154" s="249">
        <v>8508.6029956170005</v>
      </c>
      <c r="H154" s="249">
        <v>8508.6029956170005</v>
      </c>
      <c r="I154" s="280">
        <v>8508.6029956170005</v>
      </c>
      <c r="J154" s="249">
        <v>8508.6029956170005</v>
      </c>
      <c r="K154" s="249">
        <v>8676.2507986161381</v>
      </c>
      <c r="L154" s="250">
        <v>8843.8986016152776</v>
      </c>
      <c r="M154" s="18"/>
      <c r="N154" s="152"/>
    </row>
    <row r="155" spans="1:14">
      <c r="A155" s="19"/>
      <c r="B155" s="165" t="s">
        <v>883</v>
      </c>
      <c r="C155" s="166" t="s">
        <v>884</v>
      </c>
      <c r="D155" s="167">
        <v>0.66586560000000006</v>
      </c>
      <c r="E155" s="168">
        <v>1.0394222222222222</v>
      </c>
      <c r="F155" s="248">
        <v>8191.2567135704612</v>
      </c>
      <c r="G155" s="249">
        <v>8191.2567135704612</v>
      </c>
      <c r="H155" s="249">
        <v>8191.2567135704612</v>
      </c>
      <c r="I155" s="280">
        <v>8191.2567135704612</v>
      </c>
      <c r="J155" s="249">
        <v>8191.2567135704612</v>
      </c>
      <c r="K155" s="249">
        <v>8353.1235578454889</v>
      </c>
      <c r="L155" s="250">
        <v>8514.9904021205239</v>
      </c>
      <c r="M155" s="11"/>
      <c r="N155" s="152"/>
    </row>
    <row r="156" spans="1:14">
      <c r="A156" s="12"/>
      <c r="B156" s="165" t="s">
        <v>885</v>
      </c>
      <c r="C156" s="166" t="s">
        <v>886</v>
      </c>
      <c r="D156" s="167">
        <v>0.64191360000000008</v>
      </c>
      <c r="E156" s="168">
        <v>1.0023000000000002</v>
      </c>
      <c r="F156" s="248">
        <v>7950.7359699240897</v>
      </c>
      <c r="G156" s="249">
        <v>7950.7359699240897</v>
      </c>
      <c r="H156" s="249">
        <v>7950.7359699240897</v>
      </c>
      <c r="I156" s="280">
        <v>7950.7359699240897</v>
      </c>
      <c r="J156" s="249">
        <v>7950.7359699240897</v>
      </c>
      <c r="K156" s="249">
        <v>8106.8218554750147</v>
      </c>
      <c r="L156" s="250">
        <v>8262.9077410259379</v>
      </c>
      <c r="M156" s="20"/>
      <c r="N156" s="152"/>
    </row>
    <row r="157" spans="1:14">
      <c r="A157" s="19"/>
      <c r="B157" s="165" t="s">
        <v>887</v>
      </c>
      <c r="C157" s="166" t="s">
        <v>888</v>
      </c>
      <c r="D157" s="167">
        <v>0.61796160000000011</v>
      </c>
      <c r="E157" s="168">
        <v>0.9651777777777778</v>
      </c>
      <c r="F157" s="248">
        <v>7633.389687877554</v>
      </c>
      <c r="G157" s="249">
        <v>7633.389687877554</v>
      </c>
      <c r="H157" s="249">
        <v>7633.389687877554</v>
      </c>
      <c r="I157" s="280">
        <v>7633.389687877554</v>
      </c>
      <c r="J157" s="249">
        <v>7633.389687877554</v>
      </c>
      <c r="K157" s="249">
        <v>7783.6946147043682</v>
      </c>
      <c r="L157" s="250">
        <v>7933.9995415311841</v>
      </c>
      <c r="M157" s="11"/>
      <c r="N157" s="152"/>
    </row>
    <row r="158" spans="1:14" ht="15.75" thickBot="1">
      <c r="A158" s="19"/>
      <c r="B158" s="189" t="s">
        <v>889</v>
      </c>
      <c r="C158" s="174" t="s">
        <v>890</v>
      </c>
      <c r="D158" s="175">
        <v>0.59400960000000003</v>
      </c>
      <c r="E158" s="176">
        <v>0.92805555555555563</v>
      </c>
      <c r="F158" s="254">
        <v>7392.8689442311852</v>
      </c>
      <c r="G158" s="255">
        <v>7392.8689442311852</v>
      </c>
      <c r="H158" s="255">
        <v>7392.8689442311852</v>
      </c>
      <c r="I158" s="282">
        <v>7392.8689442311852</v>
      </c>
      <c r="J158" s="255">
        <v>7392.8689442311852</v>
      </c>
      <c r="K158" s="255">
        <v>7537.3929123338912</v>
      </c>
      <c r="L158" s="256">
        <v>7681.9168804365972</v>
      </c>
      <c r="M158" s="11"/>
      <c r="N158" s="152"/>
    </row>
    <row r="159" spans="1:14">
      <c r="A159" s="12"/>
      <c r="B159" s="181" t="s">
        <v>891</v>
      </c>
      <c r="C159" s="182" t="s">
        <v>892</v>
      </c>
      <c r="D159" s="183">
        <v>0.57005760000000005</v>
      </c>
      <c r="E159" s="184">
        <v>0.89093333333333335</v>
      </c>
      <c r="F159" s="245">
        <v>7151.3622854819505</v>
      </c>
      <c r="G159" s="246">
        <v>7151.3622854819505</v>
      </c>
      <c r="H159" s="246">
        <v>7151.3622854819505</v>
      </c>
      <c r="I159" s="279">
        <v>7151.3622854819505</v>
      </c>
      <c r="J159" s="246">
        <v>7151.3622854819505</v>
      </c>
      <c r="K159" s="246">
        <v>7151.3622854819505</v>
      </c>
      <c r="L159" s="247">
        <v>7151.3622854819505</v>
      </c>
      <c r="M159" s="18"/>
      <c r="N159" s="152"/>
    </row>
    <row r="160" spans="1:14">
      <c r="A160" s="19"/>
      <c r="B160" s="165" t="s">
        <v>893</v>
      </c>
      <c r="C160" s="166" t="s">
        <v>894</v>
      </c>
      <c r="D160" s="167">
        <v>0.54610559999999997</v>
      </c>
      <c r="E160" s="168">
        <v>0.85381111111111108</v>
      </c>
      <c r="F160" s="248">
        <v>6910.8415418355835</v>
      </c>
      <c r="G160" s="249">
        <v>6910.8415418355835</v>
      </c>
      <c r="H160" s="249">
        <v>6910.8415418355835</v>
      </c>
      <c r="I160" s="280">
        <v>6910.8415418355835</v>
      </c>
      <c r="J160" s="249">
        <v>6910.8415418355835</v>
      </c>
      <c r="K160" s="249">
        <v>6910.8415418355835</v>
      </c>
      <c r="L160" s="250">
        <v>6910.8415418355835</v>
      </c>
      <c r="M160" s="18"/>
      <c r="N160" s="152"/>
    </row>
    <row r="161" spans="1:14" ht="15.75" thickBot="1">
      <c r="A161" s="53"/>
      <c r="B161" s="165" t="s">
        <v>895</v>
      </c>
      <c r="C161" s="166" t="s">
        <v>896</v>
      </c>
      <c r="D161" s="167">
        <v>0.52215360000000011</v>
      </c>
      <c r="E161" s="168">
        <v>0.81668888888888902</v>
      </c>
      <c r="F161" s="248">
        <v>6593.495259789046</v>
      </c>
      <c r="G161" s="249">
        <v>6593.495259789046</v>
      </c>
      <c r="H161" s="249">
        <v>6593.495259789046</v>
      </c>
      <c r="I161" s="280">
        <v>6593.495259789046</v>
      </c>
      <c r="J161" s="249">
        <v>6593.495259789046</v>
      </c>
      <c r="K161" s="249">
        <v>6593.495259789046</v>
      </c>
      <c r="L161" s="250">
        <v>6593.495259789046</v>
      </c>
      <c r="M161" s="11"/>
      <c r="N161" s="152"/>
    </row>
    <row r="162" spans="1:14">
      <c r="A162" s="38"/>
      <c r="B162" s="165" t="s">
        <v>897</v>
      </c>
      <c r="C162" s="166" t="s">
        <v>898</v>
      </c>
      <c r="D162" s="167">
        <v>0.49820160000000008</v>
      </c>
      <c r="E162" s="168">
        <v>0.77956666666666674</v>
      </c>
      <c r="F162" s="248">
        <v>6352.9745161426781</v>
      </c>
      <c r="G162" s="249">
        <v>6352.9745161426781</v>
      </c>
      <c r="H162" s="249">
        <v>6352.9745161426781</v>
      </c>
      <c r="I162" s="280">
        <v>6352.9745161426781</v>
      </c>
      <c r="J162" s="249">
        <v>6352.9745161426781</v>
      </c>
      <c r="K162" s="249">
        <v>6352.9745161426781</v>
      </c>
      <c r="L162" s="250">
        <v>6352.9745161426781</v>
      </c>
      <c r="M162" s="20"/>
      <c r="N162" s="152"/>
    </row>
    <row r="163" spans="1:14">
      <c r="A163" s="41"/>
      <c r="B163" s="165" t="s">
        <v>899</v>
      </c>
      <c r="C163" s="166" t="s">
        <v>900</v>
      </c>
      <c r="D163" s="167">
        <v>0.47424960000000005</v>
      </c>
      <c r="E163" s="168">
        <v>0.74244444444444446</v>
      </c>
      <c r="F163" s="248">
        <v>6035.628234096137</v>
      </c>
      <c r="G163" s="249">
        <v>6035.628234096137</v>
      </c>
      <c r="H163" s="249">
        <v>6035.628234096137</v>
      </c>
      <c r="I163" s="280">
        <v>6035.628234096137</v>
      </c>
      <c r="J163" s="249">
        <v>6035.628234096137</v>
      </c>
      <c r="K163" s="249">
        <v>6035.628234096137</v>
      </c>
      <c r="L163" s="250">
        <v>6035.628234096137</v>
      </c>
      <c r="M163" s="20"/>
      <c r="N163" s="152"/>
    </row>
    <row r="164" spans="1:14" ht="15.75" thickBot="1">
      <c r="A164" s="6"/>
      <c r="B164" s="189" t="s">
        <v>901</v>
      </c>
      <c r="C164" s="174" t="s">
        <v>902</v>
      </c>
      <c r="D164" s="175">
        <v>0.45029760000000002</v>
      </c>
      <c r="E164" s="176">
        <v>0.70532222222222218</v>
      </c>
      <c r="F164" s="254">
        <v>5795.1074904497691</v>
      </c>
      <c r="G164" s="255">
        <v>5795.1074904497691</v>
      </c>
      <c r="H164" s="255">
        <v>5795.1074904497691</v>
      </c>
      <c r="I164" s="282">
        <v>5795.1074904497691</v>
      </c>
      <c r="J164" s="255">
        <v>5795.1074904497691</v>
      </c>
      <c r="K164" s="255">
        <v>5795.1074904497691</v>
      </c>
      <c r="L164" s="256">
        <v>5795.1074904497691</v>
      </c>
      <c r="M164" s="5"/>
      <c r="N164" s="152"/>
    </row>
    <row r="165" spans="1:14">
      <c r="A165" s="8"/>
      <c r="B165" s="157" t="s">
        <v>903</v>
      </c>
      <c r="C165" s="158" t="s">
        <v>904</v>
      </c>
      <c r="D165" s="159">
        <v>0.42634559999999999</v>
      </c>
      <c r="E165" s="160">
        <v>0.66820000000000002</v>
      </c>
      <c r="F165" s="257">
        <v>5477.7612084032298</v>
      </c>
      <c r="G165" s="258">
        <v>5477.7612084032298</v>
      </c>
      <c r="H165" s="258">
        <v>5477.7612084032298</v>
      </c>
      <c r="I165" s="283">
        <v>5477.7612084032298</v>
      </c>
      <c r="J165" s="258">
        <v>5477.7612084032298</v>
      </c>
      <c r="K165" s="258">
        <v>5477.7612084032298</v>
      </c>
      <c r="L165" s="259">
        <v>5477.7612084032298</v>
      </c>
      <c r="M165" s="22"/>
      <c r="N165" s="152"/>
    </row>
    <row r="166" spans="1:14">
      <c r="A166" s="10"/>
      <c r="B166" s="165" t="s">
        <v>905</v>
      </c>
      <c r="C166" s="166" t="s">
        <v>906</v>
      </c>
      <c r="D166" s="167">
        <v>0.40239360000000007</v>
      </c>
      <c r="E166" s="168">
        <v>0.63107777777777774</v>
      </c>
      <c r="F166" s="248">
        <v>5237.2404647568628</v>
      </c>
      <c r="G166" s="249">
        <v>5237.2404647568628</v>
      </c>
      <c r="H166" s="249">
        <v>5237.2404647568628</v>
      </c>
      <c r="I166" s="280">
        <v>5237.2404647568628</v>
      </c>
      <c r="J166" s="249">
        <v>5237.2404647568628</v>
      </c>
      <c r="K166" s="249">
        <v>5237.2404647568628</v>
      </c>
      <c r="L166" s="250">
        <v>5237.2404647568628</v>
      </c>
      <c r="M166" s="23"/>
      <c r="N166" s="152"/>
    </row>
    <row r="167" spans="1:14" ht="15.75" thickBot="1">
      <c r="A167" s="12"/>
      <c r="B167" s="173" t="s">
        <v>907</v>
      </c>
      <c r="C167" s="174" t="s">
        <v>908</v>
      </c>
      <c r="D167" s="175">
        <v>0.37844160000000004</v>
      </c>
      <c r="E167" s="176">
        <v>0.59395555555555557</v>
      </c>
      <c r="F167" s="254">
        <v>4919.8941827103254</v>
      </c>
      <c r="G167" s="255">
        <v>4919.8941827103254</v>
      </c>
      <c r="H167" s="255">
        <v>4919.8941827103254</v>
      </c>
      <c r="I167" s="282">
        <v>4919.8941827103254</v>
      </c>
      <c r="J167" s="255">
        <v>4919.8941827103254</v>
      </c>
      <c r="K167" s="255">
        <v>4919.8941827103254</v>
      </c>
      <c r="L167" s="256">
        <v>4919.8941827103254</v>
      </c>
      <c r="M167" s="22"/>
      <c r="N167" s="152"/>
    </row>
    <row r="168" spans="1:14" ht="3" customHeight="1" thickBot="1">
      <c r="A168" s="25"/>
      <c r="B168" s="26"/>
      <c r="C168" s="27"/>
      <c r="D168" s="28"/>
      <c r="E168" s="29"/>
      <c r="F168" s="30"/>
      <c r="G168" s="31"/>
      <c r="H168" s="32"/>
      <c r="I168" s="33"/>
      <c r="J168" s="34"/>
      <c r="K168" s="32"/>
      <c r="L168" s="35"/>
      <c r="M168" s="36"/>
    </row>
  </sheetData>
  <sheetProtection password="DEF0" sheet="1" objects="1" scenarios="1"/>
  <mergeCells count="15">
    <mergeCell ref="B16:L16"/>
    <mergeCell ref="B92:L92"/>
    <mergeCell ref="B2:D2"/>
    <mergeCell ref="H2:L3"/>
    <mergeCell ref="B3:D3"/>
    <mergeCell ref="H4:L4"/>
    <mergeCell ref="H5:L5"/>
    <mergeCell ref="B9:L9"/>
    <mergeCell ref="B10:L10"/>
    <mergeCell ref="B12:B15"/>
    <mergeCell ref="C12:C15"/>
    <mergeCell ref="F6:L6"/>
    <mergeCell ref="D12:D15"/>
    <mergeCell ref="E12:E15"/>
    <mergeCell ref="F12:L14"/>
  </mergeCells>
  <hyperlinks>
    <hyperlink ref="H4" r:id="rId1"/>
  </hyperlinks>
  <pageMargins left="0.15748031496062992" right="0.15748031496062992" top="0.74803149606299213" bottom="0.74803149606299213" header="0.31496062992125984" footer="0.31496062992125984"/>
  <pageSetup paperSize="9" scale="89" fitToHeight="3" orientation="portrait" horizontalDpi="180" verticalDpi="18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5"/>
  <sheetViews>
    <sheetView workbookViewId="0">
      <selection activeCell="U317" sqref="U317"/>
    </sheetView>
  </sheetViews>
  <sheetFormatPr defaultRowHeight="15"/>
  <cols>
    <col min="1" max="1" width="0.85546875" customWidth="1"/>
    <col min="2" max="2" width="11.42578125" customWidth="1"/>
    <col min="3" max="3" width="12.7109375" style="55" bestFit="1" customWidth="1"/>
    <col min="4" max="4" width="7.85546875" bestFit="1" customWidth="1"/>
    <col min="5" max="5" width="7.42578125" customWidth="1"/>
    <col min="6" max="6" width="9.140625" customWidth="1"/>
    <col min="7" max="7" width="9" customWidth="1"/>
    <col min="8" max="8" width="8.85546875" customWidth="1"/>
    <col min="9" max="9" width="9.28515625" customWidth="1"/>
    <col min="10" max="10" width="9.7109375" customWidth="1"/>
    <col min="11" max="11" width="10.140625" customWidth="1"/>
    <col min="12" max="12" width="9.7109375" customWidth="1"/>
    <col min="13" max="13" width="0.7109375" customWidth="1"/>
    <col min="14" max="14" width="9.140625" customWidth="1"/>
    <col min="15" max="15" width="9.140625" style="155"/>
  </cols>
  <sheetData>
    <row r="1" spans="1:14" ht="3.7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4" ht="10.5" customHeight="1">
      <c r="A2" s="10"/>
      <c r="B2" s="798" t="s">
        <v>1332</v>
      </c>
      <c r="C2" s="799"/>
      <c r="D2" s="799"/>
      <c r="E2" s="86"/>
      <c r="F2" s="86"/>
      <c r="G2" s="86"/>
      <c r="H2" s="800" t="s">
        <v>1718</v>
      </c>
      <c r="I2" s="801"/>
      <c r="J2" s="801"/>
      <c r="K2" s="801"/>
      <c r="L2" s="802"/>
      <c r="M2" s="74"/>
    </row>
    <row r="3" spans="1:14" ht="17.25" customHeight="1">
      <c r="A3" s="12"/>
      <c r="B3" s="805" t="s">
        <v>1334</v>
      </c>
      <c r="C3" s="806"/>
      <c r="D3" s="806"/>
      <c r="E3" s="88"/>
      <c r="F3" s="88"/>
      <c r="G3" s="88"/>
      <c r="H3" s="803"/>
      <c r="I3" s="803"/>
      <c r="J3" s="803"/>
      <c r="K3" s="803"/>
      <c r="L3" s="804"/>
      <c r="M3" s="75"/>
    </row>
    <row r="4" spans="1:14" ht="10.5" customHeight="1">
      <c r="A4" s="12"/>
      <c r="B4" s="87"/>
      <c r="C4" s="88"/>
      <c r="D4" s="88"/>
      <c r="E4" s="88"/>
      <c r="F4" s="88"/>
      <c r="G4" s="88"/>
      <c r="H4" s="807" t="s">
        <v>1333</v>
      </c>
      <c r="I4" s="807"/>
      <c r="J4" s="807"/>
      <c r="K4" s="807"/>
      <c r="L4" s="808"/>
      <c r="M4" s="75"/>
    </row>
    <row r="5" spans="1:14" ht="12.75" customHeight="1">
      <c r="A5" s="19"/>
      <c r="B5" s="89"/>
      <c r="C5" s="90"/>
      <c r="D5" s="90"/>
      <c r="E5" s="90"/>
      <c r="F5" s="76"/>
      <c r="G5" s="77"/>
      <c r="H5" s="807"/>
      <c r="I5" s="807"/>
      <c r="J5" s="807"/>
      <c r="K5" s="807"/>
      <c r="L5" s="808"/>
      <c r="M5" s="78"/>
    </row>
    <row r="6" spans="1:14" ht="12.75" customHeight="1">
      <c r="A6" s="4"/>
      <c r="B6" s="89"/>
      <c r="C6" s="90"/>
      <c r="D6" s="90"/>
      <c r="E6" s="90"/>
      <c r="F6" s="807"/>
      <c r="G6" s="837"/>
      <c r="H6" s="837"/>
      <c r="I6" s="837"/>
      <c r="J6" s="837"/>
      <c r="K6" s="837"/>
      <c r="L6" s="819"/>
      <c r="M6" s="79"/>
    </row>
    <row r="7" spans="1:14" ht="15.75" customHeight="1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14" ht="19.5" customHeight="1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14" ht="16.5" thickBot="1">
      <c r="A9" s="4"/>
      <c r="B9" s="809" t="s">
        <v>1338</v>
      </c>
      <c r="C9" s="810"/>
      <c r="D9" s="810"/>
      <c r="E9" s="810"/>
      <c r="F9" s="810"/>
      <c r="G9" s="810"/>
      <c r="H9" s="810"/>
      <c r="I9" s="810"/>
      <c r="J9" s="810"/>
      <c r="K9" s="810"/>
      <c r="L9" s="811"/>
      <c r="M9" s="5"/>
    </row>
    <row r="10" spans="1:14" ht="27" customHeight="1" thickBot="1">
      <c r="A10" s="4"/>
      <c r="B10" s="812" t="s">
        <v>1339</v>
      </c>
      <c r="C10" s="813"/>
      <c r="D10" s="813"/>
      <c r="E10" s="813"/>
      <c r="F10" s="813"/>
      <c r="G10" s="813"/>
      <c r="H10" s="813"/>
      <c r="I10" s="813"/>
      <c r="J10" s="813"/>
      <c r="K10" s="813"/>
      <c r="L10" s="814"/>
      <c r="M10" s="5"/>
    </row>
    <row r="11" spans="1:14" ht="15" customHeight="1">
      <c r="A11" s="6"/>
      <c r="B11" s="815" t="s">
        <v>0</v>
      </c>
      <c r="C11" s="815" t="s">
        <v>1</v>
      </c>
      <c r="D11" s="815" t="s">
        <v>2</v>
      </c>
      <c r="E11" s="820" t="s">
        <v>3</v>
      </c>
      <c r="F11" s="823" t="s">
        <v>4</v>
      </c>
      <c r="G11" s="824"/>
      <c r="H11" s="824"/>
      <c r="I11" s="824"/>
      <c r="J11" s="824"/>
      <c r="K11" s="824"/>
      <c r="L11" s="825"/>
      <c r="M11" s="7"/>
    </row>
    <row r="12" spans="1:14">
      <c r="A12" s="8"/>
      <c r="B12" s="816"/>
      <c r="C12" s="816"/>
      <c r="D12" s="816"/>
      <c r="E12" s="821"/>
      <c r="F12" s="826"/>
      <c r="G12" s="827"/>
      <c r="H12" s="827"/>
      <c r="I12" s="827"/>
      <c r="J12" s="827"/>
      <c r="K12" s="827"/>
      <c r="L12" s="828"/>
      <c r="M12" s="9"/>
    </row>
    <row r="13" spans="1:14" ht="19.5" customHeight="1" thickBot="1">
      <c r="A13" s="10"/>
      <c r="B13" s="816"/>
      <c r="C13" s="816"/>
      <c r="D13" s="816"/>
      <c r="E13" s="821"/>
      <c r="F13" s="829"/>
      <c r="G13" s="830"/>
      <c r="H13" s="830"/>
      <c r="I13" s="830"/>
      <c r="J13" s="830"/>
      <c r="K13" s="830"/>
      <c r="L13" s="831"/>
      <c r="M13" s="11"/>
    </row>
    <row r="14" spans="1:14" ht="21.75" customHeight="1" thickBot="1">
      <c r="A14" s="12"/>
      <c r="B14" s="817"/>
      <c r="C14" s="817"/>
      <c r="D14" s="817"/>
      <c r="E14" s="822"/>
      <c r="F14" s="13" t="s">
        <v>5</v>
      </c>
      <c r="G14" s="14" t="s">
        <v>6</v>
      </c>
      <c r="H14" s="15" t="s">
        <v>7</v>
      </c>
      <c r="I14" s="16" t="s">
        <v>8</v>
      </c>
      <c r="J14" s="13" t="s">
        <v>9</v>
      </c>
      <c r="K14" s="14" t="s">
        <v>10</v>
      </c>
      <c r="L14" s="17" t="s">
        <v>11</v>
      </c>
      <c r="M14" s="18"/>
    </row>
    <row r="15" spans="1:14" ht="17.25" customHeight="1" thickBot="1">
      <c r="A15" s="4"/>
      <c r="B15" s="834" t="s">
        <v>12</v>
      </c>
      <c r="C15" s="835"/>
      <c r="D15" s="835"/>
      <c r="E15" s="835"/>
      <c r="F15" s="835"/>
      <c r="G15" s="835"/>
      <c r="H15" s="835"/>
      <c r="I15" s="835"/>
      <c r="J15" s="835"/>
      <c r="K15" s="835"/>
      <c r="L15" s="836"/>
      <c r="M15" s="5"/>
    </row>
    <row r="16" spans="1:14">
      <c r="A16" s="19"/>
      <c r="B16" s="284" t="s">
        <v>13</v>
      </c>
      <c r="C16" s="285" t="s">
        <v>14</v>
      </c>
      <c r="D16" s="183">
        <v>2.496</v>
      </c>
      <c r="E16" s="184">
        <v>3.7330000000000001</v>
      </c>
      <c r="F16" s="286">
        <v>36105.208728334081</v>
      </c>
      <c r="G16" s="287"/>
      <c r="H16" s="288"/>
      <c r="I16" s="457"/>
      <c r="J16" s="288"/>
      <c r="K16" s="289"/>
      <c r="L16" s="290"/>
      <c r="M16" s="20"/>
      <c r="N16" s="156"/>
    </row>
    <row r="17" spans="1:14">
      <c r="A17" s="19"/>
      <c r="B17" s="291" t="s">
        <v>15</v>
      </c>
      <c r="C17" s="292" t="s">
        <v>16</v>
      </c>
      <c r="D17" s="167">
        <v>2.4740000000000002</v>
      </c>
      <c r="E17" s="168">
        <v>3.7</v>
      </c>
      <c r="F17" s="293">
        <v>35820.458691357046</v>
      </c>
      <c r="G17" s="294"/>
      <c r="H17" s="295"/>
      <c r="I17" s="458"/>
      <c r="J17" s="295"/>
      <c r="K17" s="296"/>
      <c r="L17" s="297"/>
      <c r="M17" s="20"/>
      <c r="N17" s="156"/>
    </row>
    <row r="18" spans="1:14">
      <c r="A18" s="19"/>
      <c r="B18" s="291" t="s">
        <v>17</v>
      </c>
      <c r="C18" s="292" t="s">
        <v>18</v>
      </c>
      <c r="D18" s="167">
        <v>2.452</v>
      </c>
      <c r="E18" s="168">
        <v>3.6669999999999998</v>
      </c>
      <c r="F18" s="293">
        <v>35442.59948654734</v>
      </c>
      <c r="G18" s="294"/>
      <c r="H18" s="295"/>
      <c r="I18" s="458"/>
      <c r="J18" s="295"/>
      <c r="K18" s="296"/>
      <c r="L18" s="297"/>
      <c r="M18" s="20"/>
      <c r="N18" s="156"/>
    </row>
    <row r="19" spans="1:14">
      <c r="A19" s="19"/>
      <c r="B19" s="291" t="s">
        <v>19</v>
      </c>
      <c r="C19" s="292" t="s">
        <v>20</v>
      </c>
      <c r="D19" s="167">
        <v>2.4300000000000002</v>
      </c>
      <c r="E19" s="168">
        <v>3.6339999999999999</v>
      </c>
      <c r="F19" s="293">
        <v>35157.849449570298</v>
      </c>
      <c r="G19" s="294"/>
      <c r="H19" s="295"/>
      <c r="I19" s="458"/>
      <c r="J19" s="295"/>
      <c r="K19" s="296"/>
      <c r="L19" s="297"/>
      <c r="M19" s="20"/>
      <c r="N19" s="156"/>
    </row>
    <row r="20" spans="1:14">
      <c r="A20" s="19"/>
      <c r="B20" s="291" t="s">
        <v>21</v>
      </c>
      <c r="C20" s="292" t="s">
        <v>22</v>
      </c>
      <c r="D20" s="167">
        <v>2.4079999999999999</v>
      </c>
      <c r="E20" s="168">
        <v>3.601</v>
      </c>
      <c r="F20" s="293">
        <v>34873.099412593263</v>
      </c>
      <c r="G20" s="294"/>
      <c r="H20" s="295"/>
      <c r="I20" s="458"/>
      <c r="J20" s="295"/>
      <c r="K20" s="296"/>
      <c r="L20" s="297"/>
      <c r="M20" s="20"/>
      <c r="N20" s="156"/>
    </row>
    <row r="21" spans="1:14" ht="15.75" thickBot="1">
      <c r="A21" s="19"/>
      <c r="B21" s="298" t="s">
        <v>23</v>
      </c>
      <c r="C21" s="299" t="s">
        <v>24</v>
      </c>
      <c r="D21" s="175">
        <v>2.3860000000000001</v>
      </c>
      <c r="E21" s="176">
        <v>3.5680000000000001</v>
      </c>
      <c r="F21" s="300">
        <v>34588.349375616235</v>
      </c>
      <c r="G21" s="301"/>
      <c r="H21" s="302"/>
      <c r="I21" s="459"/>
      <c r="J21" s="302"/>
      <c r="K21" s="303"/>
      <c r="L21" s="304"/>
      <c r="M21" s="20"/>
      <c r="N21" s="156"/>
    </row>
    <row r="22" spans="1:14">
      <c r="A22" s="19"/>
      <c r="B22" s="284" t="s">
        <v>25</v>
      </c>
      <c r="C22" s="285" t="s">
        <v>26</v>
      </c>
      <c r="D22" s="183">
        <v>2.3644851999999998</v>
      </c>
      <c r="E22" s="184">
        <v>3.5369999999999999</v>
      </c>
      <c r="F22" s="305">
        <v>31485.841760769486</v>
      </c>
      <c r="G22" s="306">
        <v>36106.383546223813</v>
      </c>
      <c r="H22" s="307"/>
      <c r="I22" s="460"/>
      <c r="J22" s="307"/>
      <c r="K22" s="306"/>
      <c r="L22" s="308"/>
      <c r="M22" s="20"/>
      <c r="N22" s="154"/>
    </row>
    <row r="23" spans="1:14">
      <c r="A23" s="19"/>
      <c r="B23" s="291" t="s">
        <v>27</v>
      </c>
      <c r="C23" s="292" t="s">
        <v>28</v>
      </c>
      <c r="D23" s="167">
        <v>2.3425511999999999</v>
      </c>
      <c r="E23" s="168">
        <v>3.5042499999999994</v>
      </c>
      <c r="F23" s="309">
        <v>31224.746672186258</v>
      </c>
      <c r="G23" s="310">
        <v>35804.329791396201</v>
      </c>
      <c r="H23" s="311"/>
      <c r="I23" s="461"/>
      <c r="J23" s="307"/>
      <c r="K23" s="310"/>
      <c r="L23" s="308"/>
      <c r="M23" s="11"/>
      <c r="N23" s="154"/>
    </row>
    <row r="24" spans="1:14">
      <c r="A24" s="12"/>
      <c r="B24" s="291" t="s">
        <v>29</v>
      </c>
      <c r="C24" s="292" t="s">
        <v>30</v>
      </c>
      <c r="D24" s="167">
        <v>2.3206172</v>
      </c>
      <c r="E24" s="168">
        <v>3.4714999999999994</v>
      </c>
      <c r="F24" s="309">
        <v>30876.477933194576</v>
      </c>
      <c r="G24" s="310">
        <v>35409.132512491589</v>
      </c>
      <c r="H24" s="311"/>
      <c r="I24" s="461"/>
      <c r="J24" s="307"/>
      <c r="K24" s="310"/>
      <c r="L24" s="308"/>
      <c r="M24" s="11"/>
      <c r="N24" s="154"/>
    </row>
    <row r="25" spans="1:14">
      <c r="A25" s="10"/>
      <c r="B25" s="291" t="s">
        <v>31</v>
      </c>
      <c r="C25" s="292" t="s">
        <v>32</v>
      </c>
      <c r="D25" s="167">
        <v>2.2986832000000001</v>
      </c>
      <c r="E25" s="168">
        <v>3.4387500000000002</v>
      </c>
      <c r="F25" s="309">
        <v>30615.38284461134</v>
      </c>
      <c r="G25" s="310">
        <v>35107.078757664</v>
      </c>
      <c r="H25" s="311"/>
      <c r="I25" s="461"/>
      <c r="J25" s="307"/>
      <c r="K25" s="310"/>
      <c r="L25" s="308"/>
      <c r="M25" s="20"/>
      <c r="N25" s="154"/>
    </row>
    <row r="26" spans="1:14">
      <c r="A26" s="19"/>
      <c r="B26" s="291" t="s">
        <v>33</v>
      </c>
      <c r="C26" s="292" t="s">
        <v>34</v>
      </c>
      <c r="D26" s="167">
        <v>2.2767492000000003</v>
      </c>
      <c r="E26" s="168">
        <v>3.4059999999999997</v>
      </c>
      <c r="F26" s="309">
        <v>30354.287756028109</v>
      </c>
      <c r="G26" s="310">
        <v>34805.025002836388</v>
      </c>
      <c r="H26" s="311"/>
      <c r="I26" s="461"/>
      <c r="J26" s="307"/>
      <c r="K26" s="310"/>
      <c r="L26" s="308"/>
      <c r="M26" s="5"/>
      <c r="N26" s="154"/>
    </row>
    <row r="27" spans="1:14" ht="15.75" thickBot="1">
      <c r="A27" s="4"/>
      <c r="B27" s="298" t="s">
        <v>35</v>
      </c>
      <c r="C27" s="299" t="s">
        <v>36</v>
      </c>
      <c r="D27" s="175">
        <v>2.2548151999999999</v>
      </c>
      <c r="E27" s="176">
        <v>3.3732499999999996</v>
      </c>
      <c r="F27" s="312">
        <v>30093.192667444884</v>
      </c>
      <c r="G27" s="313">
        <v>34502.971248008784</v>
      </c>
      <c r="H27" s="314"/>
      <c r="I27" s="462"/>
      <c r="J27" s="315"/>
      <c r="K27" s="313"/>
      <c r="L27" s="316"/>
      <c r="M27" s="18"/>
      <c r="N27" s="154"/>
    </row>
    <row r="28" spans="1:14">
      <c r="A28" s="10"/>
      <c r="B28" s="317" t="s">
        <v>37</v>
      </c>
      <c r="C28" s="182" t="s">
        <v>38</v>
      </c>
      <c r="D28" s="183">
        <v>2.2328812</v>
      </c>
      <c r="E28" s="184">
        <v>3.3404999999999991</v>
      </c>
      <c r="F28" s="305">
        <v>28642.478631283921</v>
      </c>
      <c r="G28" s="307">
        <v>30632.060650447998</v>
      </c>
      <c r="H28" s="307">
        <v>34200.917493181187</v>
      </c>
      <c r="I28" s="463"/>
      <c r="J28" s="307"/>
      <c r="K28" s="319"/>
      <c r="L28" s="308"/>
      <c r="M28" s="21"/>
      <c r="N28" s="154"/>
    </row>
    <row r="29" spans="1:14">
      <c r="A29" s="12"/>
      <c r="B29" s="320" t="s">
        <v>39</v>
      </c>
      <c r="C29" s="166" t="s">
        <v>40</v>
      </c>
      <c r="D29" s="167">
        <v>2.2109472000000001</v>
      </c>
      <c r="E29" s="168">
        <v>3.3077499999999995</v>
      </c>
      <c r="F29" s="309">
        <v>28393.04647355929</v>
      </c>
      <c r="G29" s="311">
        <v>30364.995688196217</v>
      </c>
      <c r="H29" s="311">
        <v>33898.863738353582</v>
      </c>
      <c r="I29" s="464"/>
      <c r="J29" s="311"/>
      <c r="K29" s="321"/>
      <c r="L29" s="322"/>
      <c r="M29" s="22"/>
      <c r="N29" s="154"/>
    </row>
    <row r="30" spans="1:14">
      <c r="A30" s="10"/>
      <c r="B30" s="320" t="s">
        <v>41</v>
      </c>
      <c r="C30" s="166" t="s">
        <v>42</v>
      </c>
      <c r="D30" s="167">
        <v>2.1890132000000002</v>
      </c>
      <c r="E30" s="168">
        <v>3.2749999999999999</v>
      </c>
      <c r="F30" s="309">
        <v>28056.440665426217</v>
      </c>
      <c r="G30" s="311">
        <v>30004.787201867421</v>
      </c>
      <c r="H30" s="311">
        <v>33503.666459448978</v>
      </c>
      <c r="I30" s="464"/>
      <c r="J30" s="311"/>
      <c r="K30" s="321"/>
      <c r="L30" s="322"/>
      <c r="M30" s="23"/>
      <c r="N30" s="154"/>
    </row>
    <row r="31" spans="1:14">
      <c r="A31" s="12"/>
      <c r="B31" s="320" t="s">
        <v>43</v>
      </c>
      <c r="C31" s="166" t="s">
        <v>44</v>
      </c>
      <c r="D31" s="167">
        <v>2.1670791999999999</v>
      </c>
      <c r="E31" s="168">
        <v>3.2422499999999999</v>
      </c>
      <c r="F31" s="309">
        <v>27807.008507701579</v>
      </c>
      <c r="G31" s="311">
        <v>29737.722239615636</v>
      </c>
      <c r="H31" s="311">
        <v>33201.612704621366</v>
      </c>
      <c r="I31" s="464"/>
      <c r="J31" s="311"/>
      <c r="K31" s="321"/>
      <c r="L31" s="322"/>
      <c r="M31" s="22"/>
      <c r="N31" s="154"/>
    </row>
    <row r="32" spans="1:14">
      <c r="A32" s="12"/>
      <c r="B32" s="323" t="s">
        <v>45</v>
      </c>
      <c r="C32" s="158" t="s">
        <v>46</v>
      </c>
      <c r="D32" s="167">
        <v>2.1451452</v>
      </c>
      <c r="E32" s="168">
        <v>3.2094999999999998</v>
      </c>
      <c r="F32" s="305">
        <v>27557.57634997696</v>
      </c>
      <c r="G32" s="307">
        <v>29470.657277363844</v>
      </c>
      <c r="H32" s="307">
        <v>32899.558949793769</v>
      </c>
      <c r="I32" s="465"/>
      <c r="J32" s="307"/>
      <c r="K32" s="319"/>
      <c r="L32" s="308"/>
      <c r="M32" s="24"/>
      <c r="N32" s="154"/>
    </row>
    <row r="33" spans="1:14" ht="15.75" thickBot="1">
      <c r="A33" s="19"/>
      <c r="B33" s="324" t="s">
        <v>47</v>
      </c>
      <c r="C33" s="174" t="s">
        <v>48</v>
      </c>
      <c r="D33" s="175">
        <v>2.1232112000000001</v>
      </c>
      <c r="E33" s="176">
        <v>3.1767499999999993</v>
      </c>
      <c r="F33" s="325">
        <v>27220.970541843872</v>
      </c>
      <c r="G33" s="326">
        <v>29110.448791035047</v>
      </c>
      <c r="H33" s="326">
        <v>32504.361670889164</v>
      </c>
      <c r="I33" s="466"/>
      <c r="J33" s="326"/>
      <c r="K33" s="327"/>
      <c r="L33" s="328"/>
      <c r="M33" s="7"/>
      <c r="N33" s="154"/>
    </row>
    <row r="34" spans="1:14">
      <c r="A34" s="4"/>
      <c r="B34" s="317" t="s">
        <v>49</v>
      </c>
      <c r="C34" s="182" t="s">
        <v>50</v>
      </c>
      <c r="D34" s="183">
        <v>2.1012771999999997</v>
      </c>
      <c r="E34" s="184">
        <v>3.1439999999999997</v>
      </c>
      <c r="F34" s="329">
        <v>25292.076340480089</v>
      </c>
      <c r="G34" s="330">
        <v>27163.921785144128</v>
      </c>
      <c r="H34" s="330">
        <v>28843.383828783255</v>
      </c>
      <c r="I34" s="467">
        <v>32202.307916061553</v>
      </c>
      <c r="J34" s="330"/>
      <c r="K34" s="331"/>
      <c r="L34" s="332"/>
      <c r="M34" s="9"/>
      <c r="N34" s="154"/>
    </row>
    <row r="35" spans="1:14">
      <c r="A35" s="19"/>
      <c r="B35" s="320" t="s">
        <v>51</v>
      </c>
      <c r="C35" s="166" t="s">
        <v>52</v>
      </c>
      <c r="D35" s="167">
        <v>2.0793432000000003</v>
      </c>
      <c r="E35" s="168">
        <v>3.1112500000000001</v>
      </c>
      <c r="F35" s="309">
        <v>25060.138579043385</v>
      </c>
      <c r="G35" s="311">
        <v>26914.351219180226</v>
      </c>
      <c r="H35" s="311">
        <v>28576.318866531477</v>
      </c>
      <c r="I35" s="468">
        <v>31900.254161233956</v>
      </c>
      <c r="J35" s="311"/>
      <c r="K35" s="321"/>
      <c r="L35" s="322"/>
      <c r="M35" s="11"/>
      <c r="N35" s="154"/>
    </row>
    <row r="36" spans="1:14">
      <c r="A36" s="12"/>
      <c r="B36" s="320" t="s">
        <v>53</v>
      </c>
      <c r="C36" s="166" t="s">
        <v>54</v>
      </c>
      <c r="D36" s="167">
        <v>2.0574091999999999</v>
      </c>
      <c r="E36" s="168">
        <v>3.0784999999999996</v>
      </c>
      <c r="F36" s="309">
        <v>24741.027167198212</v>
      </c>
      <c r="G36" s="311">
        <v>26571.637129139337</v>
      </c>
      <c r="H36" s="311">
        <v>28216.110380202674</v>
      </c>
      <c r="I36" s="468">
        <v>31505.056882329332</v>
      </c>
      <c r="J36" s="311"/>
      <c r="K36" s="321"/>
      <c r="L36" s="322"/>
      <c r="M36" s="18"/>
      <c r="N36" s="154"/>
    </row>
    <row r="37" spans="1:14">
      <c r="A37" s="12"/>
      <c r="B37" s="320" t="s">
        <v>55</v>
      </c>
      <c r="C37" s="166" t="s">
        <v>56</v>
      </c>
      <c r="D37" s="167">
        <v>2.0354752</v>
      </c>
      <c r="E37" s="168">
        <v>3.04575</v>
      </c>
      <c r="F37" s="309">
        <v>24509.089405761482</v>
      </c>
      <c r="G37" s="311">
        <v>26322.066563175456</v>
      </c>
      <c r="H37" s="311">
        <v>27949.045417950892</v>
      </c>
      <c r="I37" s="468">
        <v>31203.003127501728</v>
      </c>
      <c r="J37" s="311"/>
      <c r="K37" s="321"/>
      <c r="L37" s="322"/>
      <c r="M37" s="5"/>
      <c r="N37" s="154"/>
    </row>
    <row r="38" spans="1:14">
      <c r="A38" s="10"/>
      <c r="B38" s="320" t="s">
        <v>57</v>
      </c>
      <c r="C38" s="166" t="s">
        <v>58</v>
      </c>
      <c r="D38" s="167">
        <v>2.0135412000000001</v>
      </c>
      <c r="E38" s="168">
        <v>3.0129999999999995</v>
      </c>
      <c r="F38" s="309">
        <v>24277.15164432476</v>
      </c>
      <c r="G38" s="311">
        <v>26072.49599721159</v>
      </c>
      <c r="H38" s="311">
        <v>27681.980455699104</v>
      </c>
      <c r="I38" s="468">
        <v>30900.949372674131</v>
      </c>
      <c r="J38" s="311"/>
      <c r="K38" s="321"/>
      <c r="L38" s="322"/>
      <c r="M38" s="20"/>
      <c r="N38" s="154"/>
    </row>
    <row r="39" spans="1:14" ht="15.75" thickBot="1">
      <c r="A39" s="19"/>
      <c r="B39" s="324" t="s">
        <v>59</v>
      </c>
      <c r="C39" s="174" t="s">
        <v>60</v>
      </c>
      <c r="D39" s="175">
        <v>1.9916071999999998</v>
      </c>
      <c r="E39" s="176">
        <v>2.9802499999999994</v>
      </c>
      <c r="F39" s="334">
        <v>23958.040232479587</v>
      </c>
      <c r="G39" s="335">
        <v>25729.781907170694</v>
      </c>
      <c r="H39" s="335">
        <v>27321.771969370307</v>
      </c>
      <c r="I39" s="468">
        <v>30505.752093769508</v>
      </c>
      <c r="J39" s="335"/>
      <c r="K39" s="336"/>
      <c r="L39" s="337"/>
      <c r="M39" s="11"/>
      <c r="N39" s="154"/>
    </row>
    <row r="40" spans="1:14">
      <c r="A40" s="4"/>
      <c r="B40" s="317" t="s">
        <v>61</v>
      </c>
      <c r="C40" s="182" t="s">
        <v>62</v>
      </c>
      <c r="D40" s="183">
        <v>1.9696732000000001</v>
      </c>
      <c r="E40" s="184">
        <v>2.9474999999999998</v>
      </c>
      <c r="F40" s="329">
        <v>22376.886512277266</v>
      </c>
      <c r="G40" s="330">
        <v>23726.102471042876</v>
      </c>
      <c r="H40" s="330">
        <v>25300.59813695457</v>
      </c>
      <c r="I40" s="469">
        <v>27054.707007118512</v>
      </c>
      <c r="J40" s="330"/>
      <c r="K40" s="330"/>
      <c r="L40" s="332"/>
      <c r="M40" s="11"/>
      <c r="N40" s="154"/>
    </row>
    <row r="41" spans="1:14">
      <c r="A41" s="19"/>
      <c r="B41" s="320" t="s">
        <v>63</v>
      </c>
      <c r="C41" s="166" t="s">
        <v>64</v>
      </c>
      <c r="D41" s="167">
        <v>1.9477392</v>
      </c>
      <c r="E41" s="168">
        <v>2.9147499999999997</v>
      </c>
      <c r="F41" s="309">
        <v>22157.766521948903</v>
      </c>
      <c r="G41" s="311">
        <v>23494.16470960615</v>
      </c>
      <c r="H41" s="311">
        <v>25051.165979229947</v>
      </c>
      <c r="I41" s="464">
        <v>26787.64204486673</v>
      </c>
      <c r="J41" s="311"/>
      <c r="K41" s="311"/>
      <c r="L41" s="322"/>
      <c r="M41" s="20"/>
      <c r="N41" s="154"/>
    </row>
    <row r="42" spans="1:14">
      <c r="A42" s="19"/>
      <c r="B42" s="320" t="s">
        <v>65</v>
      </c>
      <c r="C42" s="166" t="s">
        <v>66</v>
      </c>
      <c r="D42" s="167">
        <v>1.9258052000000001</v>
      </c>
      <c r="E42" s="168">
        <v>2.8819999999999997</v>
      </c>
      <c r="F42" s="309">
        <v>21858.459186891145</v>
      </c>
      <c r="G42" s="311">
        <v>23175.053297760976</v>
      </c>
      <c r="H42" s="311">
        <v>24714.560171096859</v>
      </c>
      <c r="I42" s="464">
        <v>26427.433558537938</v>
      </c>
      <c r="J42" s="311"/>
      <c r="K42" s="311"/>
      <c r="L42" s="322"/>
      <c r="M42" s="5"/>
      <c r="N42" s="154"/>
    </row>
    <row r="43" spans="1:14">
      <c r="A43" s="12"/>
      <c r="B43" s="320" t="s">
        <v>67</v>
      </c>
      <c r="C43" s="166" t="s">
        <v>68</v>
      </c>
      <c r="D43" s="167">
        <v>1.9038712</v>
      </c>
      <c r="E43" s="168">
        <v>2.8492499999999996</v>
      </c>
      <c r="F43" s="309">
        <v>21639.339196562782</v>
      </c>
      <c r="G43" s="311">
        <v>22943.115536324258</v>
      </c>
      <c r="H43" s="311">
        <v>24465.128013372243</v>
      </c>
      <c r="I43" s="464">
        <v>26160.368596286138</v>
      </c>
      <c r="J43" s="311"/>
      <c r="K43" s="311"/>
      <c r="L43" s="322"/>
      <c r="M43" s="18"/>
      <c r="N43" s="154"/>
    </row>
    <row r="44" spans="1:14">
      <c r="A44" s="10"/>
      <c r="B44" s="320" t="s">
        <v>69</v>
      </c>
      <c r="C44" s="166" t="s">
        <v>70</v>
      </c>
      <c r="D44" s="167">
        <v>1.8819371999999999</v>
      </c>
      <c r="E44" s="168">
        <v>2.8164999999999996</v>
      </c>
      <c r="F44" s="309">
        <v>21420.219206234415</v>
      </c>
      <c r="G44" s="311">
        <v>22711.177774887539</v>
      </c>
      <c r="H44" s="311">
        <v>24215.695855647617</v>
      </c>
      <c r="I44" s="464">
        <v>25893.303634034353</v>
      </c>
      <c r="J44" s="311"/>
      <c r="K44" s="311"/>
      <c r="L44" s="322"/>
      <c r="M44" s="20"/>
      <c r="N44" s="154"/>
    </row>
    <row r="45" spans="1:14" ht="15.75" thickBot="1">
      <c r="A45" s="10"/>
      <c r="B45" s="324" t="s">
        <v>71</v>
      </c>
      <c r="C45" s="174" t="s">
        <v>72</v>
      </c>
      <c r="D45" s="175">
        <v>1.8600032000000002</v>
      </c>
      <c r="E45" s="176">
        <v>2.7837499999999999</v>
      </c>
      <c r="F45" s="334">
        <v>21120.911871176653</v>
      </c>
      <c r="G45" s="335">
        <v>22392.066363042377</v>
      </c>
      <c r="H45" s="335">
        <v>23879.090047514532</v>
      </c>
      <c r="I45" s="470">
        <v>25533.095147705568</v>
      </c>
      <c r="J45" s="335"/>
      <c r="K45" s="335"/>
      <c r="L45" s="337"/>
      <c r="M45" s="5"/>
      <c r="N45" s="154"/>
    </row>
    <row r="46" spans="1:14">
      <c r="A46" s="10"/>
      <c r="B46" s="317" t="s">
        <v>73</v>
      </c>
      <c r="C46" s="182" t="s">
        <v>74</v>
      </c>
      <c r="D46" s="183">
        <v>1.8380692000000001</v>
      </c>
      <c r="E46" s="184">
        <v>2.7509999999999999</v>
      </c>
      <c r="F46" s="329">
        <v>19767.381108775899</v>
      </c>
      <c r="G46" s="330">
        <v>20900.532151889322</v>
      </c>
      <c r="H46" s="330">
        <v>21880.218344012159</v>
      </c>
      <c r="I46" s="469">
        <v>23629.657889789909</v>
      </c>
      <c r="J46" s="330">
        <v>26735.55947363803</v>
      </c>
      <c r="K46" s="331"/>
      <c r="L46" s="332"/>
      <c r="M46" s="5"/>
      <c r="N46" s="154"/>
    </row>
    <row r="47" spans="1:14">
      <c r="A47" s="4"/>
      <c r="B47" s="320" t="s">
        <v>75</v>
      </c>
      <c r="C47" s="166" t="s">
        <v>76</v>
      </c>
      <c r="D47" s="167">
        <v>1.8161351999999999</v>
      </c>
      <c r="E47" s="168">
        <v>2.7182499999999998</v>
      </c>
      <c r="F47" s="309">
        <v>19559.952290022382</v>
      </c>
      <c r="G47" s="311">
        <v>20681.423613642408</v>
      </c>
      <c r="H47" s="311">
        <v>21649.446874906636</v>
      </c>
      <c r="I47" s="464">
        <v>23380.225732065279</v>
      </c>
      <c r="J47" s="311">
        <v>26451.00011509833</v>
      </c>
      <c r="K47" s="321"/>
      <c r="L47" s="322"/>
      <c r="M47" s="5"/>
      <c r="N47" s="154"/>
    </row>
    <row r="48" spans="1:14">
      <c r="A48" s="12"/>
      <c r="B48" s="320" t="s">
        <v>77</v>
      </c>
      <c r="C48" s="166" t="s">
        <v>78</v>
      </c>
      <c r="D48" s="167">
        <v>1.7942012000000001</v>
      </c>
      <c r="E48" s="168">
        <v>2.6854999999999993</v>
      </c>
      <c r="F48" s="309">
        <v>19278.195832685036</v>
      </c>
      <c r="G48" s="311">
        <v>20382.139182747535</v>
      </c>
      <c r="H48" s="311">
        <v>21338.499513153158</v>
      </c>
      <c r="I48" s="464">
        <v>23043.619923932187</v>
      </c>
      <c r="J48" s="311">
        <v>26073.297232481629</v>
      </c>
      <c r="K48" s="321"/>
      <c r="L48" s="322"/>
      <c r="M48" s="18"/>
      <c r="N48" s="154"/>
    </row>
    <row r="49" spans="1:14">
      <c r="A49" s="12"/>
      <c r="B49" s="320" t="s">
        <v>79</v>
      </c>
      <c r="C49" s="166" t="s">
        <v>80</v>
      </c>
      <c r="D49" s="167">
        <v>1.7722671999999999</v>
      </c>
      <c r="E49" s="168">
        <v>2.6527499999999997</v>
      </c>
      <c r="F49" s="309">
        <v>19070.767013931531</v>
      </c>
      <c r="G49" s="311">
        <v>20163.030644500621</v>
      </c>
      <c r="H49" s="311">
        <v>21107.728044047628</v>
      </c>
      <c r="I49" s="464">
        <v>22794.187766207571</v>
      </c>
      <c r="J49" s="311">
        <v>25788.737873941936</v>
      </c>
      <c r="K49" s="321"/>
      <c r="L49" s="322"/>
      <c r="M49" s="20"/>
      <c r="N49" s="154"/>
    </row>
    <row r="50" spans="1:14">
      <c r="A50" s="10"/>
      <c r="B50" s="320" t="s">
        <v>81</v>
      </c>
      <c r="C50" s="166" t="s">
        <v>82</v>
      </c>
      <c r="D50" s="167">
        <v>1.7503332000000003</v>
      </c>
      <c r="E50" s="168">
        <v>2.62</v>
      </c>
      <c r="F50" s="309">
        <v>18863.338195178028</v>
      </c>
      <c r="G50" s="311">
        <v>19943.922106253704</v>
      </c>
      <c r="H50" s="311">
        <v>20876.956574942109</v>
      </c>
      <c r="I50" s="464">
        <v>22544.755608482945</v>
      </c>
      <c r="J50" s="311">
        <v>25504.178515402251</v>
      </c>
      <c r="K50" s="321"/>
      <c r="L50" s="322"/>
      <c r="M50" s="20"/>
      <c r="N50" s="154"/>
    </row>
    <row r="51" spans="1:14" ht="15.75" thickBot="1">
      <c r="A51" s="4"/>
      <c r="B51" s="324" t="s">
        <v>83</v>
      </c>
      <c r="C51" s="174" t="s">
        <v>84</v>
      </c>
      <c r="D51" s="175">
        <v>1.7283991999999999</v>
      </c>
      <c r="E51" s="176">
        <v>2.5872499999999996</v>
      </c>
      <c r="F51" s="334">
        <v>18581.581737840672</v>
      </c>
      <c r="G51" s="335">
        <v>19644.637675358819</v>
      </c>
      <c r="H51" s="335">
        <v>20566.009213188634</v>
      </c>
      <c r="I51" s="470">
        <v>22208.149800349864</v>
      </c>
      <c r="J51" s="335">
        <v>25126.475632785539</v>
      </c>
      <c r="K51" s="336"/>
      <c r="L51" s="337"/>
      <c r="M51" s="5"/>
      <c r="N51" s="154"/>
    </row>
    <row r="52" spans="1:14">
      <c r="A52" s="4"/>
      <c r="B52" s="317" t="s">
        <v>85</v>
      </c>
      <c r="C52" s="182" t="s">
        <v>86</v>
      </c>
      <c r="D52" s="183">
        <v>1.7064652</v>
      </c>
      <c r="E52" s="184">
        <v>2.5544999999999995</v>
      </c>
      <c r="F52" s="329">
        <v>17919.298615601576</v>
      </c>
      <c r="G52" s="330">
        <v>18369.480469857546</v>
      </c>
      <c r="H52" s="330">
        <v>18824.334773343155</v>
      </c>
      <c r="I52" s="469">
        <v>20335.237744083111</v>
      </c>
      <c r="J52" s="330">
        <v>22567.64475681783</v>
      </c>
      <c r="K52" s="331">
        <v>24387.061970760235</v>
      </c>
      <c r="L52" s="332">
        <v>25261.781785155632</v>
      </c>
      <c r="M52" s="18"/>
      <c r="N52" s="154"/>
    </row>
    <row r="53" spans="1:14">
      <c r="A53" s="19"/>
      <c r="B53" s="320" t="s">
        <v>87</v>
      </c>
      <c r="C53" s="166" t="s">
        <v>88</v>
      </c>
      <c r="D53" s="167">
        <v>1.6845311999999999</v>
      </c>
      <c r="E53" s="168">
        <v>2.5217499999999999</v>
      </c>
      <c r="F53" s="309">
        <v>17717.701262277365</v>
      </c>
      <c r="G53" s="311">
        <v>18162.097459429824</v>
      </c>
      <c r="H53" s="311">
        <v>18611.120297486123</v>
      </c>
      <c r="I53" s="464">
        <v>20104.466274977593</v>
      </c>
      <c r="J53" s="311">
        <v>22312.242725424647</v>
      </c>
      <c r="K53" s="321">
        <v>24108.334077649848</v>
      </c>
      <c r="L53" s="322">
        <v>24953.896564898729</v>
      </c>
      <c r="M53" s="18"/>
      <c r="N53" s="154"/>
    </row>
    <row r="54" spans="1:14">
      <c r="A54" s="12"/>
      <c r="B54" s="320" t="s">
        <v>89</v>
      </c>
      <c r="C54" s="166" t="s">
        <v>90</v>
      </c>
      <c r="D54" s="167">
        <v>1.6625972</v>
      </c>
      <c r="E54" s="168">
        <v>2.4889999999999994</v>
      </c>
      <c r="F54" s="309">
        <v>17441.776270369312</v>
      </c>
      <c r="G54" s="311">
        <v>17880.432618744031</v>
      </c>
      <c r="H54" s="311">
        <v>18323.623991371031</v>
      </c>
      <c r="I54" s="464">
        <v>19793.51891322411</v>
      </c>
      <c r="J54" s="311">
        <v>21963.697169954456</v>
      </c>
      <c r="K54" s="321">
        <v>23736.462660462454</v>
      </c>
      <c r="L54" s="322">
        <v>24552.867820564799</v>
      </c>
      <c r="M54" s="11"/>
      <c r="N54" s="154"/>
    </row>
    <row r="55" spans="1:14">
      <c r="A55" s="19"/>
      <c r="B55" s="320" t="s">
        <v>91</v>
      </c>
      <c r="C55" s="166" t="s">
        <v>92</v>
      </c>
      <c r="D55" s="167">
        <v>1.6406632000000001</v>
      </c>
      <c r="E55" s="168">
        <v>2.4562499999999998</v>
      </c>
      <c r="F55" s="309">
        <v>17240.178917045112</v>
      </c>
      <c r="G55" s="311">
        <v>17673.049608316309</v>
      </c>
      <c r="H55" s="311">
        <v>18110.409515514002</v>
      </c>
      <c r="I55" s="464">
        <v>19562.747444118584</v>
      </c>
      <c r="J55" s="311">
        <v>21708.295138561272</v>
      </c>
      <c r="K55" s="321">
        <v>23457.734767352053</v>
      </c>
      <c r="L55" s="322">
        <v>24244.982600307896</v>
      </c>
      <c r="M55" s="20"/>
      <c r="N55" s="154"/>
    </row>
    <row r="56" spans="1:14">
      <c r="A56" s="19"/>
      <c r="B56" s="320" t="s">
        <v>93</v>
      </c>
      <c r="C56" s="166" t="s">
        <v>94</v>
      </c>
      <c r="D56" s="167">
        <v>1.6187292</v>
      </c>
      <c r="E56" s="168">
        <v>2.4234999999999998</v>
      </c>
      <c r="F56" s="309">
        <v>17038.581563720909</v>
      </c>
      <c r="G56" s="311">
        <v>17465.666597888583</v>
      </c>
      <c r="H56" s="311">
        <v>17897.195039656977</v>
      </c>
      <c r="I56" s="464">
        <v>19331.975975013065</v>
      </c>
      <c r="J56" s="311">
        <v>21452.893107168096</v>
      </c>
      <c r="K56" s="321">
        <v>23179.006874241662</v>
      </c>
      <c r="L56" s="322">
        <v>23937.097380051</v>
      </c>
      <c r="M56" s="11"/>
      <c r="N56" s="154"/>
    </row>
    <row r="57" spans="1:14" ht="15.75" thickBot="1">
      <c r="A57" s="12"/>
      <c r="B57" s="324" t="s">
        <v>95</v>
      </c>
      <c r="C57" s="174" t="s">
        <v>96</v>
      </c>
      <c r="D57" s="175">
        <v>1.5967952000000001</v>
      </c>
      <c r="E57" s="176">
        <v>2.3907499999999997</v>
      </c>
      <c r="F57" s="325">
        <v>16836.984210396702</v>
      </c>
      <c r="G57" s="326">
        <v>17258.283587460857</v>
      </c>
      <c r="H57" s="326">
        <v>17683.980563799945</v>
      </c>
      <c r="I57" s="471">
        <v>19101.204505907546</v>
      </c>
      <c r="J57" s="326">
        <v>21197.491075774917</v>
      </c>
      <c r="K57" s="327">
        <v>22900.278981131261</v>
      </c>
      <c r="L57" s="328">
        <v>23629.212159794086</v>
      </c>
      <c r="M57" s="11"/>
      <c r="N57" s="154"/>
    </row>
    <row r="58" spans="1:14">
      <c r="A58" s="19"/>
      <c r="B58" s="317" t="s">
        <v>97</v>
      </c>
      <c r="C58" s="182" t="s">
        <v>98</v>
      </c>
      <c r="D58" s="183">
        <v>1.5748612</v>
      </c>
      <c r="E58" s="184">
        <v>2.3579999999999997</v>
      </c>
      <c r="F58" s="338">
        <v>16141.193707578872</v>
      </c>
      <c r="G58" s="318">
        <v>16556.753235865275</v>
      </c>
      <c r="H58" s="339">
        <v>16976.618746775068</v>
      </c>
      <c r="I58" s="472">
        <v>17816.349768594642</v>
      </c>
      <c r="J58" s="340">
        <v>18790.257144154064</v>
      </c>
      <c r="K58" s="339">
        <v>20287.777395460558</v>
      </c>
      <c r="L58" s="341">
        <v>22108.542053034082</v>
      </c>
      <c r="M58" s="20"/>
      <c r="N58" s="154"/>
    </row>
    <row r="59" spans="1:14">
      <c r="A59" s="10"/>
      <c r="B59" s="320" t="s">
        <v>99</v>
      </c>
      <c r="C59" s="166" t="s">
        <v>100</v>
      </c>
      <c r="D59" s="167">
        <v>1.5529272000000001</v>
      </c>
      <c r="E59" s="168">
        <v>2.3252499999999996</v>
      </c>
      <c r="F59" s="309">
        <v>15945.427819683966</v>
      </c>
      <c r="G59" s="311">
        <v>16355.201690866856</v>
      </c>
      <c r="H59" s="321">
        <v>16769.235736347338</v>
      </c>
      <c r="I59" s="473">
        <v>17597.303827308304</v>
      </c>
      <c r="J59" s="342">
        <v>18559.485675048549</v>
      </c>
      <c r="K59" s="321">
        <v>20038.345237735935</v>
      </c>
      <c r="L59" s="322">
        <v>21835.64562535299</v>
      </c>
      <c r="M59" s="11"/>
      <c r="N59" s="154"/>
    </row>
    <row r="60" spans="1:14">
      <c r="A60" s="4"/>
      <c r="B60" s="320" t="s">
        <v>101</v>
      </c>
      <c r="C60" s="166" t="s">
        <v>102</v>
      </c>
      <c r="D60" s="167">
        <v>1.5309931999999999</v>
      </c>
      <c r="E60" s="168">
        <v>2.2925</v>
      </c>
      <c r="F60" s="309">
        <v>15675.334293205224</v>
      </c>
      <c r="G60" s="311">
        <v>16079.368315610373</v>
      </c>
      <c r="H60" s="321">
        <v>16487.570895661549</v>
      </c>
      <c r="I60" s="473">
        <v>17303.976055763909</v>
      </c>
      <c r="J60" s="342">
        <v>18248.538313295066</v>
      </c>
      <c r="K60" s="321">
        <v>19701.739429602851</v>
      </c>
      <c r="L60" s="322">
        <v>21469.605673594888</v>
      </c>
      <c r="M60" s="5"/>
      <c r="N60" s="154"/>
    </row>
    <row r="61" spans="1:14">
      <c r="A61" s="19"/>
      <c r="B61" s="320" t="s">
        <v>103</v>
      </c>
      <c r="C61" s="166" t="s">
        <v>104</v>
      </c>
      <c r="D61" s="167">
        <v>1.5090592</v>
      </c>
      <c r="E61" s="168">
        <v>2.2597499999999999</v>
      </c>
      <c r="F61" s="309">
        <v>15479.56840531032</v>
      </c>
      <c r="G61" s="311">
        <v>15877.816770611946</v>
      </c>
      <c r="H61" s="321">
        <v>16280.187885233825</v>
      </c>
      <c r="I61" s="473">
        <v>17084.930114477582</v>
      </c>
      <c r="J61" s="342">
        <v>18017.766844189544</v>
      </c>
      <c r="K61" s="321">
        <v>19452.307271878224</v>
      </c>
      <c r="L61" s="322">
        <v>21196.7092459138</v>
      </c>
      <c r="M61" s="18"/>
      <c r="N61" s="154"/>
    </row>
    <row r="62" spans="1:14">
      <c r="A62" s="4"/>
      <c r="B62" s="320" t="s">
        <v>105</v>
      </c>
      <c r="C62" s="166" t="s">
        <v>106</v>
      </c>
      <c r="D62" s="167">
        <v>1.4871252000000001</v>
      </c>
      <c r="E62" s="168">
        <v>2.2269999999999999</v>
      </c>
      <c r="F62" s="309">
        <v>15283.802517415419</v>
      </c>
      <c r="G62" s="311">
        <v>15676.265225613519</v>
      </c>
      <c r="H62" s="321">
        <v>16072.804874806101</v>
      </c>
      <c r="I62" s="473">
        <v>16865.884173191251</v>
      </c>
      <c r="J62" s="342">
        <v>17786.995375084018</v>
      </c>
      <c r="K62" s="321">
        <v>19202.875114153598</v>
      </c>
      <c r="L62" s="322">
        <v>20923.812818232709</v>
      </c>
      <c r="M62" s="20"/>
      <c r="N62" s="154"/>
    </row>
    <row r="63" spans="1:14" ht="15.75" thickBot="1">
      <c r="A63" s="10"/>
      <c r="B63" s="324" t="s">
        <v>107</v>
      </c>
      <c r="C63" s="174" t="s">
        <v>108</v>
      </c>
      <c r="D63" s="175">
        <v>1.4651912</v>
      </c>
      <c r="E63" s="176">
        <v>2.1942499999999998</v>
      </c>
      <c r="F63" s="312">
        <v>15088.036629520519</v>
      </c>
      <c r="G63" s="314">
        <v>15474.713680615096</v>
      </c>
      <c r="H63" s="343">
        <v>15865.421864378372</v>
      </c>
      <c r="I63" s="474">
        <v>16646.838231904927</v>
      </c>
      <c r="J63" s="344">
        <v>17556.223905978495</v>
      </c>
      <c r="K63" s="343">
        <v>18953.442956428971</v>
      </c>
      <c r="L63" s="345">
        <v>20650.916390551618</v>
      </c>
      <c r="M63" s="5"/>
      <c r="N63" s="154"/>
    </row>
    <row r="64" spans="1:14">
      <c r="A64" s="12"/>
      <c r="B64" s="317" t="s">
        <v>109</v>
      </c>
      <c r="C64" s="182" t="s">
        <v>110</v>
      </c>
      <c r="D64" s="183">
        <v>1.4432572000000001</v>
      </c>
      <c r="E64" s="184">
        <v>2.1614999999999998</v>
      </c>
      <c r="F64" s="338">
        <v>14433.066384707796</v>
      </c>
      <c r="G64" s="318">
        <v>14814.003587024643</v>
      </c>
      <c r="H64" s="339">
        <v>15198.880305358616</v>
      </c>
      <c r="I64" s="472">
        <v>15583.757023692589</v>
      </c>
      <c r="J64" s="340">
        <v>16353.510460360523</v>
      </c>
      <c r="K64" s="339">
        <v>16738.387178694495</v>
      </c>
      <c r="L64" s="341">
        <v>19001.71386662986</v>
      </c>
      <c r="M64" s="5"/>
      <c r="N64" s="154"/>
    </row>
    <row r="65" spans="1:14">
      <c r="A65" s="19"/>
      <c r="B65" s="320" t="s">
        <v>111</v>
      </c>
      <c r="C65" s="166" t="s">
        <v>112</v>
      </c>
      <c r="D65" s="167">
        <v>1.4213232</v>
      </c>
      <c r="E65" s="168">
        <v>2.1287500000000001</v>
      </c>
      <c r="F65" s="309">
        <v>14243.1319622422</v>
      </c>
      <c r="G65" s="311">
        <v>14618.283507455519</v>
      </c>
      <c r="H65" s="321">
        <v>14997.328760360188</v>
      </c>
      <c r="I65" s="473">
        <v>15376.37401326486</v>
      </c>
      <c r="J65" s="342">
        <v>16134.464519074196</v>
      </c>
      <c r="K65" s="321">
        <v>16513.509771978868</v>
      </c>
      <c r="L65" s="322">
        <v>18746.450243475931</v>
      </c>
      <c r="M65" s="11"/>
      <c r="N65" s="154"/>
    </row>
    <row r="66" spans="1:14">
      <c r="A66" s="19"/>
      <c r="B66" s="320" t="s">
        <v>113</v>
      </c>
      <c r="C66" s="166" t="s">
        <v>114</v>
      </c>
      <c r="D66" s="167">
        <v>1.3993891999999999</v>
      </c>
      <c r="E66" s="168">
        <v>2.0959999999999996</v>
      </c>
      <c r="F66" s="309">
        <v>13978.869901192762</v>
      </c>
      <c r="G66" s="311">
        <v>14348.281597628333</v>
      </c>
      <c r="H66" s="321">
        <v>14721.495385103699</v>
      </c>
      <c r="I66" s="473">
        <v>15094.709172579067</v>
      </c>
      <c r="J66" s="342">
        <v>15841.136747529799</v>
      </c>
      <c r="K66" s="321">
        <v>16214.350535005164</v>
      </c>
      <c r="L66" s="322">
        <v>18404.01296991355</v>
      </c>
      <c r="M66" s="18"/>
      <c r="N66" s="154"/>
    </row>
    <row r="67" spans="1:14">
      <c r="A67" s="12"/>
      <c r="B67" s="320" t="s">
        <v>115</v>
      </c>
      <c r="C67" s="166" t="s">
        <v>116</v>
      </c>
      <c r="D67" s="167">
        <v>1.3774552</v>
      </c>
      <c r="E67" s="168">
        <v>2.0632499999999996</v>
      </c>
      <c r="F67" s="309">
        <v>13788.935478727159</v>
      </c>
      <c r="G67" s="311">
        <v>14152.56151805921</v>
      </c>
      <c r="H67" s="321">
        <v>14519.943840105276</v>
      </c>
      <c r="I67" s="473">
        <v>14887.326162151341</v>
      </c>
      <c r="J67" s="342">
        <v>15622.09080624347</v>
      </c>
      <c r="K67" s="321">
        <v>15989.473128289534</v>
      </c>
      <c r="L67" s="322">
        <v>18148.749346759621</v>
      </c>
      <c r="M67" s="20"/>
      <c r="N67" s="154"/>
    </row>
    <row r="68" spans="1:14">
      <c r="A68" s="10"/>
      <c r="B68" s="320" t="s">
        <v>117</v>
      </c>
      <c r="C68" s="166" t="s">
        <v>118</v>
      </c>
      <c r="D68" s="167">
        <v>1.3555212000000001</v>
      </c>
      <c r="E68" s="168">
        <v>2.0305</v>
      </c>
      <c r="F68" s="309">
        <v>13599.001056261563</v>
      </c>
      <c r="G68" s="311">
        <v>13956.841438490097</v>
      </c>
      <c r="H68" s="321">
        <v>14318.392295106856</v>
      </c>
      <c r="I68" s="473">
        <v>14679.943151723617</v>
      </c>
      <c r="J68" s="342">
        <v>15403.044864957139</v>
      </c>
      <c r="K68" s="321">
        <v>15764.5957215739</v>
      </c>
      <c r="L68" s="322">
        <v>17893.485723605692</v>
      </c>
      <c r="M68" s="20"/>
      <c r="N68" s="154"/>
    </row>
    <row r="69" spans="1:14" ht="15.75" thickBot="1">
      <c r="A69" s="4"/>
      <c r="B69" s="324" t="s">
        <v>119</v>
      </c>
      <c r="C69" s="174" t="s">
        <v>120</v>
      </c>
      <c r="D69" s="175">
        <v>1.3335872000000002</v>
      </c>
      <c r="E69" s="176">
        <v>1.9977499999999997</v>
      </c>
      <c r="F69" s="312">
        <v>13409.066633795968</v>
      </c>
      <c r="G69" s="314">
        <v>13761.121358920976</v>
      </c>
      <c r="H69" s="343">
        <v>14116.840750108435</v>
      </c>
      <c r="I69" s="474">
        <v>14472.560141295891</v>
      </c>
      <c r="J69" s="344">
        <v>15183.998923670813</v>
      </c>
      <c r="K69" s="343">
        <v>15539.71831485827</v>
      </c>
      <c r="L69" s="345">
        <v>17638.222100451756</v>
      </c>
      <c r="M69" s="5"/>
      <c r="N69" s="154"/>
    </row>
    <row r="70" spans="1:14">
      <c r="A70" s="12"/>
      <c r="B70" s="317" t="s">
        <v>121</v>
      </c>
      <c r="C70" s="182" t="s">
        <v>122</v>
      </c>
      <c r="D70" s="183">
        <v>1.3116532000000001</v>
      </c>
      <c r="E70" s="184">
        <v>1.9650000000000001</v>
      </c>
      <c r="F70" s="338">
        <v>12869.244285572211</v>
      </c>
      <c r="G70" s="346">
        <v>13215.5133535937</v>
      </c>
      <c r="H70" s="347">
        <v>13565.401279351858</v>
      </c>
      <c r="I70" s="472">
        <v>13915.289205110015</v>
      </c>
      <c r="J70" s="348">
        <v>14265.177130868169</v>
      </c>
      <c r="K70" s="347">
        <v>14615.065056626328</v>
      </c>
      <c r="L70" s="341">
        <v>15780.471836943925</v>
      </c>
      <c r="M70" s="18"/>
      <c r="N70" s="154"/>
    </row>
    <row r="71" spans="1:14">
      <c r="A71" s="10"/>
      <c r="B71" s="320" t="s">
        <v>123</v>
      </c>
      <c r="C71" s="166" t="s">
        <v>124</v>
      </c>
      <c r="D71" s="167">
        <v>1.2897192</v>
      </c>
      <c r="E71" s="168">
        <v>1.9322499999999998</v>
      </c>
      <c r="F71" s="309">
        <v>12610.81368995207</v>
      </c>
      <c r="G71" s="349">
        <v>12951.342909195815</v>
      </c>
      <c r="H71" s="350">
        <v>13295.39936952467</v>
      </c>
      <c r="I71" s="473">
        <v>13639.455829853525</v>
      </c>
      <c r="J71" s="351">
        <v>13983.512290182376</v>
      </c>
      <c r="K71" s="350">
        <v>14327.568750511224</v>
      </c>
      <c r="L71" s="322">
        <v>15469.52447519045</v>
      </c>
      <c r="M71" s="18"/>
      <c r="N71" s="154"/>
    </row>
    <row r="72" spans="1:14">
      <c r="A72" s="10"/>
      <c r="B72" s="320" t="s">
        <v>125</v>
      </c>
      <c r="C72" s="166" t="s">
        <v>126</v>
      </c>
      <c r="D72" s="167">
        <v>1.2677852000000001</v>
      </c>
      <c r="E72" s="168">
        <v>1.8994999999999997</v>
      </c>
      <c r="F72" s="309">
        <v>12352.38309433193</v>
      </c>
      <c r="G72" s="349">
        <v>12687.172464797934</v>
      </c>
      <c r="H72" s="350">
        <v>13025.397459697488</v>
      </c>
      <c r="I72" s="473">
        <v>13363.622454597033</v>
      </c>
      <c r="J72" s="351">
        <v>13701.847449496583</v>
      </c>
      <c r="K72" s="350">
        <v>14040.072444396132</v>
      </c>
      <c r="L72" s="322">
        <v>15158.577113436966</v>
      </c>
      <c r="M72" s="11"/>
      <c r="N72" s="154"/>
    </row>
    <row r="73" spans="1:14">
      <c r="A73" s="10"/>
      <c r="B73" s="320" t="s">
        <v>127</v>
      </c>
      <c r="C73" s="166" t="s">
        <v>128</v>
      </c>
      <c r="D73" s="167">
        <v>1.2458511999999999</v>
      </c>
      <c r="E73" s="168">
        <v>1.8667499999999999</v>
      </c>
      <c r="F73" s="309">
        <v>12168.280137295633</v>
      </c>
      <c r="G73" s="349">
        <v>12497.283850658117</v>
      </c>
      <c r="H73" s="350">
        <v>12829.677380128367</v>
      </c>
      <c r="I73" s="473">
        <v>13162.070909598613</v>
      </c>
      <c r="J73" s="351">
        <v>13494.464439068857</v>
      </c>
      <c r="K73" s="350">
        <v>13826.857968539107</v>
      </c>
      <c r="L73" s="322">
        <v>14927.805644331451</v>
      </c>
      <c r="M73" s="20"/>
      <c r="N73" s="154"/>
    </row>
    <row r="74" spans="1:14">
      <c r="A74" s="4"/>
      <c r="B74" s="320" t="s">
        <v>129</v>
      </c>
      <c r="C74" s="166" t="s">
        <v>130</v>
      </c>
      <c r="D74" s="167">
        <v>1.2239172</v>
      </c>
      <c r="E74" s="168">
        <v>1.8339999999999996</v>
      </c>
      <c r="F74" s="309">
        <v>11984.177180259343</v>
      </c>
      <c r="G74" s="349">
        <v>12307.395236518305</v>
      </c>
      <c r="H74" s="350">
        <v>12633.957300559243</v>
      </c>
      <c r="I74" s="473">
        <v>12960.519364600192</v>
      </c>
      <c r="J74" s="351">
        <v>13287.081428641135</v>
      </c>
      <c r="K74" s="350">
        <v>13613.643492682078</v>
      </c>
      <c r="L74" s="322">
        <v>14697.034175225928</v>
      </c>
      <c r="M74" s="11"/>
      <c r="N74" s="154"/>
    </row>
    <row r="75" spans="1:14" ht="15.75" thickBot="1">
      <c r="A75" s="12"/>
      <c r="B75" s="324" t="s">
        <v>131</v>
      </c>
      <c r="C75" s="174" t="s">
        <v>132</v>
      </c>
      <c r="D75" s="175">
        <v>1.2019832000000001</v>
      </c>
      <c r="E75" s="176">
        <v>1.80125</v>
      </c>
      <c r="F75" s="312">
        <v>11800.074223223046</v>
      </c>
      <c r="G75" s="352">
        <v>12117.506622378483</v>
      </c>
      <c r="H75" s="353">
        <v>12438.237220990124</v>
      </c>
      <c r="I75" s="474">
        <v>12758.967819601768</v>
      </c>
      <c r="J75" s="354">
        <v>13079.698418213407</v>
      </c>
      <c r="K75" s="353">
        <v>13400.429016825048</v>
      </c>
      <c r="L75" s="345">
        <v>14466.262706120402</v>
      </c>
      <c r="M75" s="11"/>
      <c r="N75" s="154"/>
    </row>
    <row r="76" spans="1:14">
      <c r="A76" s="12"/>
      <c r="B76" s="317" t="s">
        <v>133</v>
      </c>
      <c r="C76" s="355" t="s">
        <v>134</v>
      </c>
      <c r="D76" s="183">
        <v>1.1800492</v>
      </c>
      <c r="E76" s="184">
        <v>1.7685</v>
      </c>
      <c r="F76" s="356">
        <v>11301.072133004407</v>
      </c>
      <c r="G76" s="346">
        <v>11612.718875056331</v>
      </c>
      <c r="H76" s="347">
        <v>11927.618008238665</v>
      </c>
      <c r="I76" s="472">
        <v>12242.517141421005</v>
      </c>
      <c r="J76" s="348">
        <v>12242.517141421005</v>
      </c>
      <c r="K76" s="347">
        <v>12872.315407785683</v>
      </c>
      <c r="L76" s="341">
        <v>13187.214540968022</v>
      </c>
      <c r="M76" s="20"/>
      <c r="N76" s="154"/>
    </row>
    <row r="77" spans="1:14">
      <c r="A77" s="10"/>
      <c r="B77" s="320" t="s">
        <v>135</v>
      </c>
      <c r="C77" s="357" t="s">
        <v>136</v>
      </c>
      <c r="D77" s="167">
        <v>1.1581152000000001</v>
      </c>
      <c r="E77" s="168">
        <v>1.7357499999999997</v>
      </c>
      <c r="F77" s="358">
        <v>11122.800641397416</v>
      </c>
      <c r="G77" s="349">
        <v>11428.661726345808</v>
      </c>
      <c r="H77" s="350">
        <v>11737.729394098844</v>
      </c>
      <c r="I77" s="473">
        <v>12046.797061851883</v>
      </c>
      <c r="J77" s="351">
        <v>12046.797061851883</v>
      </c>
      <c r="K77" s="350">
        <v>12664.932397357959</v>
      </c>
      <c r="L77" s="322">
        <v>12974.000065110991</v>
      </c>
      <c r="M77" s="11"/>
      <c r="N77" s="154"/>
    </row>
    <row r="78" spans="1:14">
      <c r="A78" s="4"/>
      <c r="B78" s="320" t="s">
        <v>137</v>
      </c>
      <c r="C78" s="357" t="s">
        <v>138</v>
      </c>
      <c r="D78" s="167">
        <v>1.1361812</v>
      </c>
      <c r="E78" s="168">
        <v>1.7029999999999998</v>
      </c>
      <c r="F78" s="358">
        <v>10870.201511206573</v>
      </c>
      <c r="G78" s="349">
        <v>11170.322747377231</v>
      </c>
      <c r="H78" s="350">
        <v>11473.558949700966</v>
      </c>
      <c r="I78" s="473">
        <v>11776.795152024702</v>
      </c>
      <c r="J78" s="351">
        <v>11776.795152024702</v>
      </c>
      <c r="K78" s="350">
        <v>12383.267556672168</v>
      </c>
      <c r="L78" s="322">
        <v>12686.503758995907</v>
      </c>
      <c r="M78" s="5"/>
      <c r="N78" s="154"/>
    </row>
    <row r="79" spans="1:14">
      <c r="A79" s="4"/>
      <c r="B79" s="320" t="s">
        <v>139</v>
      </c>
      <c r="C79" s="357" t="s">
        <v>140</v>
      </c>
      <c r="D79" s="167">
        <v>1.1142471999999999</v>
      </c>
      <c r="E79" s="168">
        <v>1.6702499999999996</v>
      </c>
      <c r="F79" s="358">
        <v>10691.930019599586</v>
      </c>
      <c r="G79" s="349">
        <v>10986.265598666718</v>
      </c>
      <c r="H79" s="350">
        <v>11283.670335561148</v>
      </c>
      <c r="I79" s="473">
        <v>11581.07507245558</v>
      </c>
      <c r="J79" s="351">
        <v>11581.07507245558</v>
      </c>
      <c r="K79" s="350">
        <v>12175.884546244444</v>
      </c>
      <c r="L79" s="322">
        <v>12473.289283138873</v>
      </c>
      <c r="M79" s="18"/>
      <c r="N79" s="154"/>
    </row>
    <row r="80" spans="1:14">
      <c r="A80" s="19"/>
      <c r="B80" s="359" t="s">
        <v>141</v>
      </c>
      <c r="C80" s="360" t="s">
        <v>142</v>
      </c>
      <c r="D80" s="167">
        <v>1.0923132</v>
      </c>
      <c r="E80" s="168">
        <v>1.6375</v>
      </c>
      <c r="F80" s="361">
        <v>10513.658527992589</v>
      </c>
      <c r="G80" s="362">
        <v>10802.208449956201</v>
      </c>
      <c r="H80" s="363">
        <v>11093.781721421326</v>
      </c>
      <c r="I80" s="473">
        <v>11385.35499288646</v>
      </c>
      <c r="J80" s="364">
        <v>11385.35499288646</v>
      </c>
      <c r="K80" s="363">
        <v>11968.50153581672</v>
      </c>
      <c r="L80" s="322">
        <v>12260.074807281846</v>
      </c>
      <c r="M80" s="5"/>
      <c r="N80" s="154"/>
    </row>
    <row r="81" spans="1:14" ht="15.75" thickBot="1">
      <c r="A81" s="12"/>
      <c r="B81" s="324" t="s">
        <v>143</v>
      </c>
      <c r="C81" s="365" t="s">
        <v>144</v>
      </c>
      <c r="D81" s="175">
        <v>1.0703792000000001</v>
      </c>
      <c r="E81" s="176">
        <v>1.6047499999999999</v>
      </c>
      <c r="F81" s="366">
        <v>10261.059397801753</v>
      </c>
      <c r="G81" s="352">
        <v>10543.86947098762</v>
      </c>
      <c r="H81" s="353">
        <v>10829.611277023447</v>
      </c>
      <c r="I81" s="474">
        <v>11115.353083059277</v>
      </c>
      <c r="J81" s="354">
        <v>11115.353083059277</v>
      </c>
      <c r="K81" s="353">
        <v>11686.836695130925</v>
      </c>
      <c r="L81" s="345">
        <v>11972.578501166754</v>
      </c>
      <c r="M81" s="5"/>
      <c r="N81" s="154"/>
    </row>
    <row r="82" spans="1:14">
      <c r="A82" s="10"/>
      <c r="B82" s="367" t="s">
        <v>145</v>
      </c>
      <c r="C82" s="182" t="s">
        <v>146</v>
      </c>
      <c r="D82" s="183">
        <v>1.0484452000000002</v>
      </c>
      <c r="E82" s="184">
        <v>1.5719999999999998</v>
      </c>
      <c r="F82" s="338">
        <v>9802.8775655882364</v>
      </c>
      <c r="G82" s="368">
        <v>9799.9916410640581</v>
      </c>
      <c r="H82" s="339">
        <v>10079.901981670582</v>
      </c>
      <c r="I82" s="472">
        <v>10079.901981670582</v>
      </c>
      <c r="J82" s="340">
        <v>10359.812322277106</v>
      </c>
      <c r="K82" s="339">
        <v>10639.722662883629</v>
      </c>
      <c r="L82" s="341">
        <v>10919.633003490149</v>
      </c>
      <c r="M82" s="18"/>
      <c r="N82" s="154"/>
    </row>
    <row r="83" spans="1:14">
      <c r="A83" s="10"/>
      <c r="B83" s="369" t="s">
        <v>147</v>
      </c>
      <c r="C83" s="166" t="s">
        <v>148</v>
      </c>
      <c r="D83" s="167">
        <v>1.0265112000000001</v>
      </c>
      <c r="E83" s="168">
        <v>1.5392499999999998</v>
      </c>
      <c r="F83" s="309">
        <v>9630.4375394105464</v>
      </c>
      <c r="G83" s="310">
        <v>9627.597423212148</v>
      </c>
      <c r="H83" s="321">
        <v>9901.6762983893695</v>
      </c>
      <c r="I83" s="473">
        <v>9901.6762983893695</v>
      </c>
      <c r="J83" s="342">
        <v>10175.755173566589</v>
      </c>
      <c r="K83" s="321">
        <v>10449.834048743811</v>
      </c>
      <c r="L83" s="322">
        <v>10723.912923921034</v>
      </c>
      <c r="M83" s="11"/>
      <c r="N83" s="154"/>
    </row>
    <row r="84" spans="1:14">
      <c r="A84" s="10"/>
      <c r="B84" s="369" t="s">
        <v>149</v>
      </c>
      <c r="C84" s="166" t="s">
        <v>150</v>
      </c>
      <c r="D84" s="167">
        <v>1.0045771999999999</v>
      </c>
      <c r="E84" s="168">
        <v>1.5064999999999997</v>
      </c>
      <c r="F84" s="309">
        <v>9383.6698746490074</v>
      </c>
      <c r="G84" s="310">
        <v>9380.9213751021707</v>
      </c>
      <c r="H84" s="321">
        <v>9649.1687848500933</v>
      </c>
      <c r="I84" s="473">
        <v>9649.1687848500933</v>
      </c>
      <c r="J84" s="342">
        <v>9917.4161945980122</v>
      </c>
      <c r="K84" s="321">
        <v>10185.663604345929</v>
      </c>
      <c r="L84" s="322">
        <v>10453.911014093848</v>
      </c>
      <c r="M84" s="11"/>
      <c r="N84" s="154"/>
    </row>
    <row r="85" spans="1:14">
      <c r="A85" s="4"/>
      <c r="B85" s="369" t="s">
        <v>151</v>
      </c>
      <c r="C85" s="166" t="s">
        <v>152</v>
      </c>
      <c r="D85" s="167">
        <v>0.98264320000000005</v>
      </c>
      <c r="E85" s="168">
        <v>1.4737499999999999</v>
      </c>
      <c r="F85" s="309">
        <v>9211.2298484713192</v>
      </c>
      <c r="G85" s="310">
        <v>9208.5271572502625</v>
      </c>
      <c r="H85" s="321">
        <v>9470.9431015688788</v>
      </c>
      <c r="I85" s="473">
        <v>9470.9431015688788</v>
      </c>
      <c r="J85" s="342">
        <v>9733.3590458874969</v>
      </c>
      <c r="K85" s="321">
        <v>9995.7749902061059</v>
      </c>
      <c r="L85" s="322">
        <v>10258.190934524726</v>
      </c>
      <c r="M85" s="20"/>
      <c r="N85" s="154"/>
    </row>
    <row r="86" spans="1:14">
      <c r="A86" s="12"/>
      <c r="B86" s="369" t="s">
        <v>153</v>
      </c>
      <c r="C86" s="166" t="s">
        <v>154</v>
      </c>
      <c r="D86" s="167">
        <v>0.96070920000000004</v>
      </c>
      <c r="E86" s="168">
        <v>1.4409999999999998</v>
      </c>
      <c r="F86" s="309">
        <v>9038.7898222936292</v>
      </c>
      <c r="G86" s="310">
        <v>9036.1329393983506</v>
      </c>
      <c r="H86" s="321">
        <v>9292.7174182876643</v>
      </c>
      <c r="I86" s="473">
        <v>9292.7174182876643</v>
      </c>
      <c r="J86" s="342">
        <v>9549.3018971769798</v>
      </c>
      <c r="K86" s="321">
        <v>9805.8863760662935</v>
      </c>
      <c r="L86" s="322">
        <v>10062.470854955607</v>
      </c>
      <c r="M86" s="18"/>
      <c r="N86" s="154"/>
    </row>
    <row r="87" spans="1:14" ht="15.75" thickBot="1">
      <c r="A87" s="12"/>
      <c r="B87" s="370" t="s">
        <v>155</v>
      </c>
      <c r="C87" s="174" t="s">
        <v>156</v>
      </c>
      <c r="D87" s="175">
        <v>0.93877520000000014</v>
      </c>
      <c r="E87" s="176">
        <v>1.4082499999999998</v>
      </c>
      <c r="F87" s="312">
        <v>8792.022157532092</v>
      </c>
      <c r="G87" s="313">
        <v>8789.4568912883788</v>
      </c>
      <c r="H87" s="343">
        <v>9040.2099047483898</v>
      </c>
      <c r="I87" s="474">
        <v>9040.2099047483898</v>
      </c>
      <c r="J87" s="344">
        <v>9290.9629182083991</v>
      </c>
      <c r="K87" s="343">
        <v>9541.7159316684138</v>
      </c>
      <c r="L87" s="345">
        <v>9792.468945128423</v>
      </c>
      <c r="M87" s="11"/>
      <c r="N87" s="154"/>
    </row>
    <row r="88" spans="1:14">
      <c r="A88" s="10"/>
      <c r="B88" s="367" t="s">
        <v>157</v>
      </c>
      <c r="C88" s="182" t="s">
        <v>158</v>
      </c>
      <c r="D88" s="183">
        <v>0.9168411999999998</v>
      </c>
      <c r="E88" s="184">
        <v>1.3754999999999999</v>
      </c>
      <c r="F88" s="356">
        <v>8374.6605833236954</v>
      </c>
      <c r="G88" s="318">
        <v>8617.0626734364669</v>
      </c>
      <c r="H88" s="339">
        <v>8617.0626734364669</v>
      </c>
      <c r="I88" s="472">
        <v>8617.0626734364669</v>
      </c>
      <c r="J88" s="371">
        <v>8861.9842214671771</v>
      </c>
      <c r="K88" s="339">
        <v>9106.9057694978856</v>
      </c>
      <c r="L88" s="341">
        <v>9351.8273175285922</v>
      </c>
      <c r="M88" s="20"/>
      <c r="N88" s="154"/>
    </row>
    <row r="89" spans="1:14">
      <c r="A89" s="4"/>
      <c r="B89" s="369" t="s">
        <v>159</v>
      </c>
      <c r="C89" s="166" t="s">
        <v>160</v>
      </c>
      <c r="D89" s="167">
        <v>0.89490720000000001</v>
      </c>
      <c r="E89" s="168">
        <v>1.3427499999999997</v>
      </c>
      <c r="F89" s="358">
        <v>8208.0520225753044</v>
      </c>
      <c r="G89" s="311">
        <v>8444.6684555845568</v>
      </c>
      <c r="H89" s="321">
        <v>8444.6684555845568</v>
      </c>
      <c r="I89" s="473">
        <v>8444.6684555845568</v>
      </c>
      <c r="J89" s="372">
        <v>8683.7585381859662</v>
      </c>
      <c r="K89" s="321">
        <v>8922.8486207873702</v>
      </c>
      <c r="L89" s="322">
        <v>9161.9387033887779</v>
      </c>
      <c r="M89" s="11"/>
      <c r="N89" s="154"/>
    </row>
    <row r="90" spans="1:14">
      <c r="A90" s="4"/>
      <c r="B90" s="369" t="s">
        <v>161</v>
      </c>
      <c r="C90" s="166" t="s">
        <v>162</v>
      </c>
      <c r="D90" s="167">
        <v>0.8729732</v>
      </c>
      <c r="E90" s="168">
        <v>1.31</v>
      </c>
      <c r="F90" s="358">
        <v>7967.1158232430689</v>
      </c>
      <c r="G90" s="311">
        <v>8197.992407474585</v>
      </c>
      <c r="H90" s="321">
        <v>8197.992407474585</v>
      </c>
      <c r="I90" s="473">
        <v>8197.992407474585</v>
      </c>
      <c r="J90" s="372">
        <v>8431.2510246466863</v>
      </c>
      <c r="K90" s="321">
        <v>8664.5096418187914</v>
      </c>
      <c r="L90" s="322">
        <v>8897.7682589908927</v>
      </c>
      <c r="M90" s="5"/>
      <c r="N90" s="154"/>
    </row>
    <row r="91" spans="1:14">
      <c r="A91" s="19"/>
      <c r="B91" s="369" t="s">
        <v>163</v>
      </c>
      <c r="C91" s="166" t="s">
        <v>164</v>
      </c>
      <c r="D91" s="167">
        <v>0.8510392</v>
      </c>
      <c r="E91" s="168">
        <v>1.2772499999999998</v>
      </c>
      <c r="F91" s="358">
        <v>7800.5072624946852</v>
      </c>
      <c r="G91" s="311">
        <v>8025.5981896226758</v>
      </c>
      <c r="H91" s="321">
        <v>8025.5981896226758</v>
      </c>
      <c r="I91" s="473">
        <v>8025.5981896226758</v>
      </c>
      <c r="J91" s="372">
        <v>8253.0253413654737</v>
      </c>
      <c r="K91" s="321">
        <v>8480.4524931082797</v>
      </c>
      <c r="L91" s="322">
        <v>8707.8796448510766</v>
      </c>
      <c r="M91" s="18"/>
      <c r="N91" s="154"/>
    </row>
    <row r="92" spans="1:14">
      <c r="A92" s="12"/>
      <c r="B92" s="369" t="s">
        <v>165</v>
      </c>
      <c r="C92" s="166" t="s">
        <v>166</v>
      </c>
      <c r="D92" s="167">
        <v>0.82910519999999999</v>
      </c>
      <c r="E92" s="168">
        <v>1.2444999999999997</v>
      </c>
      <c r="F92" s="358">
        <v>7633.8987017462978</v>
      </c>
      <c r="G92" s="311">
        <v>7853.203971770763</v>
      </c>
      <c r="H92" s="321">
        <v>7853.203971770763</v>
      </c>
      <c r="I92" s="473">
        <v>7853.203971770763</v>
      </c>
      <c r="J92" s="372">
        <v>8074.7996580842673</v>
      </c>
      <c r="K92" s="321">
        <v>8296.3953443977607</v>
      </c>
      <c r="L92" s="322">
        <v>8517.9910307112605</v>
      </c>
      <c r="M92" s="11"/>
      <c r="N92" s="154"/>
    </row>
    <row r="93" spans="1:14" ht="15.75" thickBot="1">
      <c r="A93" s="19"/>
      <c r="B93" s="370" t="s">
        <v>167</v>
      </c>
      <c r="C93" s="174" t="s">
        <v>168</v>
      </c>
      <c r="D93" s="175">
        <v>0.80717120000000009</v>
      </c>
      <c r="E93" s="176">
        <v>1.2117499999999999</v>
      </c>
      <c r="F93" s="366">
        <v>7392.9625024140623</v>
      </c>
      <c r="G93" s="314">
        <v>7606.5279236607921</v>
      </c>
      <c r="H93" s="343">
        <v>7606.5279236607921</v>
      </c>
      <c r="I93" s="474">
        <v>7606.5279236607921</v>
      </c>
      <c r="J93" s="373">
        <v>7822.2921445449847</v>
      </c>
      <c r="K93" s="343">
        <v>8038.0563654291809</v>
      </c>
      <c r="L93" s="345">
        <v>8253.8205863133771</v>
      </c>
      <c r="M93" s="18"/>
      <c r="N93" s="154"/>
    </row>
    <row r="94" spans="1:14">
      <c r="A94" s="19"/>
      <c r="B94" s="367" t="s">
        <v>169</v>
      </c>
      <c r="C94" s="182" t="s">
        <v>170</v>
      </c>
      <c r="D94" s="183">
        <v>0.78523719999999997</v>
      </c>
      <c r="E94" s="184">
        <v>1.1789999999999998</v>
      </c>
      <c r="F94" s="356">
        <v>7225.0750569635738</v>
      </c>
      <c r="G94" s="318">
        <v>7224.2009503539884</v>
      </c>
      <c r="H94" s="339">
        <v>7224.2009503539884</v>
      </c>
      <c r="I94" s="472">
        <v>7434.133705808882</v>
      </c>
      <c r="J94" s="340">
        <v>7434.133705808882</v>
      </c>
      <c r="K94" s="318">
        <v>7434.133705808882</v>
      </c>
      <c r="L94" s="341">
        <v>7644.066461263772</v>
      </c>
      <c r="M94" s="5"/>
      <c r="N94" s="154"/>
    </row>
    <row r="95" spans="1:14">
      <c r="A95" s="12"/>
      <c r="B95" s="369" t="s">
        <v>171</v>
      </c>
      <c r="C95" s="166" t="s">
        <v>172</v>
      </c>
      <c r="D95" s="167">
        <v>0.76330319999999996</v>
      </c>
      <c r="E95" s="168">
        <v>1.14625</v>
      </c>
      <c r="F95" s="358">
        <v>7058.2494087228115</v>
      </c>
      <c r="G95" s="311">
        <v>7057.6381979313819</v>
      </c>
      <c r="H95" s="321">
        <v>7057.6381979313819</v>
      </c>
      <c r="I95" s="473">
        <v>7261.7394879569711</v>
      </c>
      <c r="J95" s="342">
        <v>7261.7394879569711</v>
      </c>
      <c r="K95" s="311">
        <v>7261.7394879569711</v>
      </c>
      <c r="L95" s="322">
        <v>7465.8407779825602</v>
      </c>
      <c r="M95" s="20"/>
      <c r="N95" s="154"/>
    </row>
    <row r="96" spans="1:14">
      <c r="A96" s="19"/>
      <c r="B96" s="369" t="s">
        <v>173</v>
      </c>
      <c r="C96" s="166" t="s">
        <v>174</v>
      </c>
      <c r="D96" s="167">
        <v>0.74136920000000006</v>
      </c>
      <c r="E96" s="168">
        <v>1.1134999999999999</v>
      </c>
      <c r="F96" s="358">
        <v>6817.3911852699048</v>
      </c>
      <c r="G96" s="311">
        <v>6816.7936152507064</v>
      </c>
      <c r="H96" s="321">
        <v>6816.7936152507064</v>
      </c>
      <c r="I96" s="473">
        <v>7015.0634398469956</v>
      </c>
      <c r="J96" s="342">
        <v>7015.0634398469956</v>
      </c>
      <c r="K96" s="311">
        <v>7015.0634398469956</v>
      </c>
      <c r="L96" s="322">
        <v>7213.333264443283</v>
      </c>
      <c r="M96" s="11"/>
      <c r="N96" s="154"/>
    </row>
    <row r="97" spans="1:14">
      <c r="A97" s="10"/>
      <c r="B97" s="369" t="s">
        <v>175</v>
      </c>
      <c r="C97" s="166" t="s">
        <v>176</v>
      </c>
      <c r="D97" s="167">
        <v>0.71943519999999994</v>
      </c>
      <c r="E97" s="168">
        <v>1.0807499999999999</v>
      </c>
      <c r="F97" s="358">
        <v>6650.8148517105019</v>
      </c>
      <c r="G97" s="311">
        <v>6650.2308628281016</v>
      </c>
      <c r="H97" s="321">
        <v>6650.2308628281016</v>
      </c>
      <c r="I97" s="473">
        <v>6842.6692219950855</v>
      </c>
      <c r="J97" s="342">
        <v>6842.6692219950855</v>
      </c>
      <c r="K97" s="311">
        <v>6842.6692219950855</v>
      </c>
      <c r="L97" s="322">
        <v>7035.107581162074</v>
      </c>
      <c r="M97" s="11"/>
      <c r="N97" s="154"/>
    </row>
    <row r="98" spans="1:14">
      <c r="A98" s="4"/>
      <c r="B98" s="369" t="s">
        <v>177</v>
      </c>
      <c r="C98" s="166" t="s">
        <v>178</v>
      </c>
      <c r="D98" s="167">
        <v>0.69750120000000004</v>
      </c>
      <c r="E98" s="168">
        <v>1.0479999999999998</v>
      </c>
      <c r="F98" s="358">
        <v>6484.2385181510936</v>
      </c>
      <c r="G98" s="311">
        <v>6483.6681104054933</v>
      </c>
      <c r="H98" s="321">
        <v>6483.6681104054933</v>
      </c>
      <c r="I98" s="473">
        <v>6670.2750041431773</v>
      </c>
      <c r="J98" s="342">
        <v>6670.2750041431773</v>
      </c>
      <c r="K98" s="311">
        <v>6670.2750041431773</v>
      </c>
      <c r="L98" s="322">
        <v>6856.8818978808577</v>
      </c>
      <c r="M98" s="20"/>
      <c r="N98" s="154"/>
    </row>
    <row r="99" spans="1:14" ht="15.75" thickBot="1">
      <c r="A99" s="19"/>
      <c r="B99" s="370" t="s">
        <v>179</v>
      </c>
      <c r="C99" s="174" t="s">
        <v>180</v>
      </c>
      <c r="D99" s="175">
        <v>0.67556720000000003</v>
      </c>
      <c r="E99" s="176">
        <v>1.01525</v>
      </c>
      <c r="F99" s="366">
        <v>6317.662184591687</v>
      </c>
      <c r="G99" s="314">
        <v>6317.1053579828877</v>
      </c>
      <c r="H99" s="343">
        <v>6317.1053579828877</v>
      </c>
      <c r="I99" s="474">
        <v>6497.8807862912718</v>
      </c>
      <c r="J99" s="344">
        <v>6497.8807862912718</v>
      </c>
      <c r="K99" s="314">
        <v>6497.8807862912718</v>
      </c>
      <c r="L99" s="345">
        <v>6678.6562145996468</v>
      </c>
      <c r="M99" s="5"/>
      <c r="N99" s="154"/>
    </row>
    <row r="100" spans="1:14">
      <c r="A100" s="4"/>
      <c r="B100" s="367" t="s">
        <v>181</v>
      </c>
      <c r="C100" s="182" t="s">
        <v>182</v>
      </c>
      <c r="D100" s="183">
        <v>0.65363320000000003</v>
      </c>
      <c r="E100" s="184">
        <v>0.98250000000000004</v>
      </c>
      <c r="F100" s="356">
        <v>6076.7904396374133</v>
      </c>
      <c r="G100" s="318">
        <v>6076.2607753022121</v>
      </c>
      <c r="H100" s="339">
        <v>6076.2607753022121</v>
      </c>
      <c r="I100" s="472">
        <v>6076.2607753022121</v>
      </c>
      <c r="J100" s="340">
        <v>6076.2607753022121</v>
      </c>
      <c r="K100" s="318">
        <v>6251.2047381812908</v>
      </c>
      <c r="L100" s="374">
        <v>6251.2047381812908</v>
      </c>
      <c r="M100" s="18"/>
      <c r="N100" s="154"/>
    </row>
    <row r="101" spans="1:14">
      <c r="A101" s="10"/>
      <c r="B101" s="369" t="s">
        <v>183</v>
      </c>
      <c r="C101" s="166" t="s">
        <v>184</v>
      </c>
      <c r="D101" s="167">
        <v>0.63169919999999991</v>
      </c>
      <c r="E101" s="168">
        <v>0.94974999999999987</v>
      </c>
      <c r="F101" s="358">
        <v>5910.2141060780059</v>
      </c>
      <c r="G101" s="311">
        <v>5909.6980228796074</v>
      </c>
      <c r="H101" s="321">
        <v>5909.6980228796074</v>
      </c>
      <c r="I101" s="473">
        <v>5909.6980228796074</v>
      </c>
      <c r="J101" s="342">
        <v>5909.6980228796074</v>
      </c>
      <c r="K101" s="311">
        <v>6078.8105203293817</v>
      </c>
      <c r="L101" s="375">
        <v>6078.8105203293817</v>
      </c>
      <c r="M101" s="20"/>
      <c r="N101" s="154"/>
    </row>
    <row r="102" spans="1:14">
      <c r="A102" s="12"/>
      <c r="B102" s="369" t="s">
        <v>185</v>
      </c>
      <c r="C102" s="166" t="s">
        <v>186</v>
      </c>
      <c r="D102" s="167">
        <v>0.60976520000000001</v>
      </c>
      <c r="E102" s="168">
        <v>0.91699999999999982</v>
      </c>
      <c r="F102" s="358">
        <v>5669.342361123734</v>
      </c>
      <c r="G102" s="311">
        <v>5668.8534401989336</v>
      </c>
      <c r="H102" s="321">
        <v>5668.8534401989336</v>
      </c>
      <c r="I102" s="473">
        <v>5668.8534401989336</v>
      </c>
      <c r="J102" s="342">
        <v>5668.8534401989336</v>
      </c>
      <c r="K102" s="311">
        <v>5832.1344722194062</v>
      </c>
      <c r="L102" s="375">
        <v>5832.1344722194062</v>
      </c>
      <c r="M102" s="5"/>
      <c r="N102" s="154"/>
    </row>
    <row r="103" spans="1:14">
      <c r="A103" s="19"/>
      <c r="B103" s="369" t="s">
        <v>187</v>
      </c>
      <c r="C103" s="166" t="s">
        <v>188</v>
      </c>
      <c r="D103" s="167">
        <v>0.58783120000000011</v>
      </c>
      <c r="E103" s="168">
        <v>0.88424999999999998</v>
      </c>
      <c r="F103" s="358">
        <v>5502.7660275643284</v>
      </c>
      <c r="G103" s="311">
        <v>5502.290687776328</v>
      </c>
      <c r="H103" s="321">
        <v>5502.290687776328</v>
      </c>
      <c r="I103" s="473">
        <v>5502.290687776328</v>
      </c>
      <c r="J103" s="342">
        <v>5502.290687776328</v>
      </c>
      <c r="K103" s="311">
        <v>5659.7402543674971</v>
      </c>
      <c r="L103" s="375">
        <v>5659.7402543674971</v>
      </c>
      <c r="M103" s="11"/>
      <c r="N103" s="154"/>
    </row>
    <row r="104" spans="1:14">
      <c r="A104" s="19"/>
      <c r="B104" s="369" t="s">
        <v>189</v>
      </c>
      <c r="C104" s="166" t="s">
        <v>190</v>
      </c>
      <c r="D104" s="167">
        <v>0.56589719999999999</v>
      </c>
      <c r="E104" s="168">
        <v>0.85149999999999992</v>
      </c>
      <c r="F104" s="358">
        <v>5336.1896940049219</v>
      </c>
      <c r="G104" s="311">
        <v>5335.7279353537206</v>
      </c>
      <c r="H104" s="321">
        <v>5335.7279353537206</v>
      </c>
      <c r="I104" s="473">
        <v>5335.7279353537206</v>
      </c>
      <c r="J104" s="342">
        <v>5335.7279353537206</v>
      </c>
      <c r="K104" s="311">
        <v>5487.3460365155861</v>
      </c>
      <c r="L104" s="375">
        <v>5487.3460365155861</v>
      </c>
      <c r="M104" s="5"/>
      <c r="N104" s="154"/>
    </row>
    <row r="105" spans="1:14" ht="15.75" thickBot="1">
      <c r="A105" s="12"/>
      <c r="B105" s="370" t="s">
        <v>191</v>
      </c>
      <c r="C105" s="174" t="s">
        <v>192</v>
      </c>
      <c r="D105" s="175">
        <v>0.54396319999999998</v>
      </c>
      <c r="E105" s="176">
        <v>0.81874999999999998</v>
      </c>
      <c r="F105" s="366">
        <v>5169.6133604455135</v>
      </c>
      <c r="G105" s="344">
        <v>5169.165182931114</v>
      </c>
      <c r="H105" s="373">
        <v>5169.165182931114</v>
      </c>
      <c r="I105" s="474">
        <v>5169.165182931114</v>
      </c>
      <c r="J105" s="344">
        <v>5169.165182931114</v>
      </c>
      <c r="K105" s="344">
        <v>5314.9518186636769</v>
      </c>
      <c r="L105" s="376">
        <v>5314.9518186636769</v>
      </c>
      <c r="M105" s="18"/>
      <c r="N105" s="154"/>
    </row>
    <row r="106" spans="1:14">
      <c r="A106" s="10"/>
      <c r="B106" s="367" t="s">
        <v>193</v>
      </c>
      <c r="C106" s="182" t="s">
        <v>194</v>
      </c>
      <c r="D106" s="183">
        <v>0.52202919999999997</v>
      </c>
      <c r="E106" s="184">
        <v>0.78599999999999992</v>
      </c>
      <c r="F106" s="377">
        <v>4928.7416154912398</v>
      </c>
      <c r="G106" s="288">
        <v>4928.3206002504412</v>
      </c>
      <c r="H106" s="378">
        <v>4928.3206002504412</v>
      </c>
      <c r="I106" s="472">
        <v>4928.3206002504412</v>
      </c>
      <c r="J106" s="379">
        <v>4928.3206002504412</v>
      </c>
      <c r="K106" s="288">
        <v>4928.3206002504412</v>
      </c>
      <c r="L106" s="380">
        <v>4928.3206002504412</v>
      </c>
      <c r="M106" s="20"/>
      <c r="N106" s="154"/>
    </row>
    <row r="107" spans="1:14">
      <c r="A107" s="4"/>
      <c r="B107" s="369" t="s">
        <v>195</v>
      </c>
      <c r="C107" s="158" t="s">
        <v>196</v>
      </c>
      <c r="D107" s="167">
        <v>0.50009519999999996</v>
      </c>
      <c r="E107" s="168">
        <v>0.75324999999999986</v>
      </c>
      <c r="F107" s="381">
        <v>4762.1652819318342</v>
      </c>
      <c r="G107" s="333">
        <v>4761.7578478278338</v>
      </c>
      <c r="H107" s="382">
        <v>4761.7578478278338</v>
      </c>
      <c r="I107" s="473">
        <v>4761.7578478278338</v>
      </c>
      <c r="J107" s="383">
        <v>4761.7578478278338</v>
      </c>
      <c r="K107" s="333">
        <v>4761.7578478278338</v>
      </c>
      <c r="L107" s="384">
        <v>4761.7578478278338</v>
      </c>
      <c r="M107" s="20"/>
      <c r="N107" s="154"/>
    </row>
    <row r="108" spans="1:14">
      <c r="A108" s="12"/>
      <c r="B108" s="369" t="s">
        <v>197</v>
      </c>
      <c r="C108" s="158" t="s">
        <v>198</v>
      </c>
      <c r="D108" s="167">
        <v>0.47816120000000001</v>
      </c>
      <c r="E108" s="168">
        <v>0.72049999999999992</v>
      </c>
      <c r="F108" s="381">
        <v>4521.2935369775623</v>
      </c>
      <c r="G108" s="333">
        <v>4520.9132651471618</v>
      </c>
      <c r="H108" s="382">
        <v>4520.9132651471618</v>
      </c>
      <c r="I108" s="473">
        <v>4520.9132651471618</v>
      </c>
      <c r="J108" s="383">
        <v>4520.9132651471618</v>
      </c>
      <c r="K108" s="333">
        <v>4520.9132651471618</v>
      </c>
      <c r="L108" s="384">
        <v>4520.9132651471618</v>
      </c>
      <c r="M108" s="5"/>
      <c r="N108" s="154"/>
    </row>
    <row r="109" spans="1:14">
      <c r="A109" s="10"/>
      <c r="B109" s="369" t="s">
        <v>199</v>
      </c>
      <c r="C109" s="158" t="s">
        <v>200</v>
      </c>
      <c r="D109" s="167">
        <v>0.4562272</v>
      </c>
      <c r="E109" s="168">
        <v>0.68774999999999997</v>
      </c>
      <c r="F109" s="381">
        <v>4354.717203418154</v>
      </c>
      <c r="G109" s="333">
        <v>4354.3505127245535</v>
      </c>
      <c r="H109" s="382">
        <v>4354.3505127245535</v>
      </c>
      <c r="I109" s="473">
        <v>4354.3505127245535</v>
      </c>
      <c r="J109" s="383">
        <v>4354.3505127245535</v>
      </c>
      <c r="K109" s="333">
        <v>4354.3505127245535</v>
      </c>
      <c r="L109" s="384">
        <v>4354.3505127245535</v>
      </c>
      <c r="M109" s="18"/>
      <c r="N109" s="154"/>
    </row>
    <row r="110" spans="1:14">
      <c r="A110" s="10"/>
      <c r="B110" s="369" t="s">
        <v>201</v>
      </c>
      <c r="C110" s="158" t="s">
        <v>202</v>
      </c>
      <c r="D110" s="167">
        <v>0.43429319999999999</v>
      </c>
      <c r="E110" s="168">
        <v>0.65500000000000003</v>
      </c>
      <c r="F110" s="381">
        <v>4188.1408698587484</v>
      </c>
      <c r="G110" s="333">
        <v>4187.7877603019469</v>
      </c>
      <c r="H110" s="382">
        <v>4187.7877603019469</v>
      </c>
      <c r="I110" s="473">
        <v>4187.7877603019469</v>
      </c>
      <c r="J110" s="383">
        <v>4187.7877603019469</v>
      </c>
      <c r="K110" s="333">
        <v>4187.7877603019469</v>
      </c>
      <c r="L110" s="384">
        <v>4187.7877603019469</v>
      </c>
      <c r="M110" s="18"/>
      <c r="N110" s="154"/>
    </row>
    <row r="111" spans="1:14" ht="15.75" thickBot="1">
      <c r="A111" s="10"/>
      <c r="B111" s="370" t="s">
        <v>203</v>
      </c>
      <c r="C111" s="385" t="s">
        <v>204</v>
      </c>
      <c r="D111" s="175">
        <v>0.41235919999999998</v>
      </c>
      <c r="E111" s="176">
        <v>0.62224999999999986</v>
      </c>
      <c r="F111" s="386">
        <v>4021.5645362993409</v>
      </c>
      <c r="G111" s="302">
        <v>4021.2250078793413</v>
      </c>
      <c r="H111" s="387">
        <v>4021.2250078793413</v>
      </c>
      <c r="I111" s="474">
        <v>4021.2250078793413</v>
      </c>
      <c r="J111" s="388">
        <v>4021.2250078793413</v>
      </c>
      <c r="K111" s="302">
        <v>4021.2250078793413</v>
      </c>
      <c r="L111" s="389">
        <v>4021.2250078793413</v>
      </c>
      <c r="M111" s="11"/>
      <c r="N111" s="154"/>
    </row>
    <row r="112" spans="1:14">
      <c r="A112" s="4"/>
      <c r="B112" s="390" t="s">
        <v>205</v>
      </c>
      <c r="C112" s="158" t="s">
        <v>206</v>
      </c>
      <c r="D112" s="159">
        <v>0.39042520000000003</v>
      </c>
      <c r="E112" s="160">
        <v>0.58949999999999991</v>
      </c>
      <c r="F112" s="377">
        <v>3780.6927913450681</v>
      </c>
      <c r="G112" s="288">
        <v>3780.380425198668</v>
      </c>
      <c r="H112" s="378">
        <v>3780.380425198668</v>
      </c>
      <c r="I112" s="472">
        <v>3780.380425198668</v>
      </c>
      <c r="J112" s="379">
        <v>3780.380425198668</v>
      </c>
      <c r="K112" s="288">
        <v>3780.380425198668</v>
      </c>
      <c r="L112" s="380">
        <v>3780.380425198668</v>
      </c>
      <c r="M112" s="20"/>
      <c r="N112" s="154"/>
    </row>
    <row r="113" spans="1:14">
      <c r="A113" s="12"/>
      <c r="B113" s="369" t="s">
        <v>207</v>
      </c>
      <c r="C113" s="158" t="s">
        <v>208</v>
      </c>
      <c r="D113" s="167">
        <v>0.36849120000000002</v>
      </c>
      <c r="E113" s="168">
        <v>0.55674999999999997</v>
      </c>
      <c r="F113" s="381">
        <v>3614.1164577856607</v>
      </c>
      <c r="G113" s="333">
        <v>3613.8176727760615</v>
      </c>
      <c r="H113" s="382">
        <v>3613.8176727760615</v>
      </c>
      <c r="I113" s="473">
        <v>3613.8176727760615</v>
      </c>
      <c r="J113" s="383">
        <v>3613.8176727760615</v>
      </c>
      <c r="K113" s="333">
        <v>3613.8176727760615</v>
      </c>
      <c r="L113" s="384">
        <v>3613.8176727760615</v>
      </c>
      <c r="M113" s="11"/>
      <c r="N113" s="154"/>
    </row>
    <row r="114" spans="1:14" ht="15.75" thickBot="1">
      <c r="A114" s="12"/>
      <c r="B114" s="391" t="s">
        <v>209</v>
      </c>
      <c r="C114" s="392" t="s">
        <v>210</v>
      </c>
      <c r="D114" s="229">
        <v>0.34655720000000001</v>
      </c>
      <c r="E114" s="230">
        <v>0.52399999999999991</v>
      </c>
      <c r="F114" s="386">
        <v>3447.5401242262546</v>
      </c>
      <c r="G114" s="302">
        <v>3447.2549203534536</v>
      </c>
      <c r="H114" s="387">
        <v>3447.2549203534536</v>
      </c>
      <c r="I114" s="474">
        <v>3447.2549203534536</v>
      </c>
      <c r="J114" s="388">
        <v>3447.2549203534536</v>
      </c>
      <c r="K114" s="302">
        <v>3447.2549203534536</v>
      </c>
      <c r="L114" s="389">
        <v>3447.2549203534536</v>
      </c>
      <c r="M114" s="11"/>
      <c r="N114" s="154"/>
    </row>
    <row r="115" spans="1:14" ht="15.75" thickBot="1">
      <c r="A115" s="10"/>
      <c r="B115" s="795" t="s">
        <v>211</v>
      </c>
      <c r="C115" s="796"/>
      <c r="D115" s="796"/>
      <c r="E115" s="796"/>
      <c r="F115" s="832"/>
      <c r="G115" s="832"/>
      <c r="H115" s="832"/>
      <c r="I115" s="832"/>
      <c r="J115" s="832"/>
      <c r="K115" s="832"/>
      <c r="L115" s="833"/>
      <c r="M115" s="20"/>
    </row>
    <row r="116" spans="1:14">
      <c r="A116" s="19"/>
      <c r="B116" s="284" t="s">
        <v>212</v>
      </c>
      <c r="C116" s="393" t="s">
        <v>213</v>
      </c>
      <c r="D116" s="183">
        <v>2.9969999999999999</v>
      </c>
      <c r="E116" s="184">
        <v>4.3579999999999997</v>
      </c>
      <c r="F116" s="394">
        <v>42166.491824182798</v>
      </c>
      <c r="G116" s="287"/>
      <c r="H116" s="288"/>
      <c r="I116" s="457"/>
      <c r="J116" s="288"/>
      <c r="K116" s="289"/>
      <c r="L116" s="395"/>
      <c r="M116" s="20"/>
      <c r="N116" s="156"/>
    </row>
    <row r="117" spans="1:14">
      <c r="A117" s="19"/>
      <c r="B117" s="291" t="s">
        <v>214</v>
      </c>
      <c r="C117" s="396" t="s">
        <v>215</v>
      </c>
      <c r="D117" s="167">
        <v>2.97</v>
      </c>
      <c r="E117" s="168">
        <v>4.32</v>
      </c>
      <c r="F117" s="397">
        <v>41754.02142865146</v>
      </c>
      <c r="G117" s="294"/>
      <c r="H117" s="295"/>
      <c r="I117" s="458"/>
      <c r="J117" s="295"/>
      <c r="K117" s="296"/>
      <c r="L117" s="398"/>
      <c r="M117" s="20"/>
      <c r="N117" s="156"/>
    </row>
    <row r="118" spans="1:14">
      <c r="A118" s="19"/>
      <c r="B118" s="291" t="s">
        <v>216</v>
      </c>
      <c r="C118" s="396" t="s">
        <v>217</v>
      </c>
      <c r="D118" s="167">
        <v>2.944</v>
      </c>
      <c r="E118" s="168">
        <v>4.282</v>
      </c>
      <c r="F118" s="397">
        <v>41438.104173586107</v>
      </c>
      <c r="G118" s="294"/>
      <c r="H118" s="295"/>
      <c r="I118" s="458"/>
      <c r="J118" s="295"/>
      <c r="K118" s="296"/>
      <c r="L118" s="398"/>
      <c r="M118" s="20"/>
      <c r="N118" s="156"/>
    </row>
    <row r="119" spans="1:14">
      <c r="A119" s="19"/>
      <c r="B119" s="291" t="s">
        <v>218</v>
      </c>
      <c r="C119" s="396" t="s">
        <v>219</v>
      </c>
      <c r="D119" s="167">
        <v>2.9169999999999998</v>
      </c>
      <c r="E119" s="168">
        <v>4.2430000000000003</v>
      </c>
      <c r="F119" s="397">
        <v>41025.633778054762</v>
      </c>
      <c r="G119" s="294"/>
      <c r="H119" s="295"/>
      <c r="I119" s="458"/>
      <c r="J119" s="295"/>
      <c r="K119" s="296"/>
      <c r="L119" s="398"/>
      <c r="M119" s="20"/>
      <c r="N119" s="156"/>
    </row>
    <row r="120" spans="1:14">
      <c r="A120" s="19"/>
      <c r="B120" s="291" t="s">
        <v>220</v>
      </c>
      <c r="C120" s="396" t="s">
        <v>221</v>
      </c>
      <c r="D120" s="167">
        <v>2.8919999999999999</v>
      </c>
      <c r="E120" s="168">
        <v>4.2039999999999997</v>
      </c>
      <c r="F120" s="397">
        <v>40713.12613937843</v>
      </c>
      <c r="G120" s="294"/>
      <c r="H120" s="295"/>
      <c r="I120" s="458"/>
      <c r="J120" s="295"/>
      <c r="K120" s="296"/>
      <c r="L120" s="398"/>
      <c r="M120" s="20"/>
      <c r="N120" s="156"/>
    </row>
    <row r="121" spans="1:14" ht="15.75" thickBot="1">
      <c r="A121" s="19"/>
      <c r="B121" s="298" t="s">
        <v>222</v>
      </c>
      <c r="C121" s="399" t="s">
        <v>223</v>
      </c>
      <c r="D121" s="175">
        <v>2.8650000000000002</v>
      </c>
      <c r="E121" s="176">
        <v>4.165</v>
      </c>
      <c r="F121" s="400">
        <v>40300.655743847077</v>
      </c>
      <c r="G121" s="301"/>
      <c r="H121" s="401"/>
      <c r="I121" s="475"/>
      <c r="J121" s="401"/>
      <c r="K121" s="402"/>
      <c r="L121" s="403"/>
      <c r="M121" s="20"/>
      <c r="N121" s="156"/>
    </row>
    <row r="122" spans="1:14">
      <c r="A122" s="4"/>
      <c r="B122" s="317" t="s">
        <v>224</v>
      </c>
      <c r="C122" s="355" t="s">
        <v>225</v>
      </c>
      <c r="D122" s="183">
        <v>2.8388051999999999</v>
      </c>
      <c r="E122" s="184">
        <v>4.1280000000000001</v>
      </c>
      <c r="F122" s="404">
        <v>37109.650341103566</v>
      </c>
      <c r="G122" s="307">
        <v>42503.26736096789</v>
      </c>
      <c r="H122" s="307">
        <v>45652.258692791293</v>
      </c>
      <c r="I122" s="465"/>
      <c r="J122" s="319"/>
      <c r="K122" s="319"/>
      <c r="L122" s="405"/>
      <c r="M122" s="11"/>
      <c r="N122" s="154"/>
    </row>
    <row r="123" spans="1:14">
      <c r="A123" s="4"/>
      <c r="B123" s="320" t="s">
        <v>226</v>
      </c>
      <c r="C123" s="357" t="s">
        <v>227</v>
      </c>
      <c r="D123" s="167">
        <v>2.8124712000000001</v>
      </c>
      <c r="E123" s="168">
        <v>4.0897777777777771</v>
      </c>
      <c r="F123" s="358">
        <v>36728.884893712311</v>
      </c>
      <c r="G123" s="311">
        <v>42069.741908234391</v>
      </c>
      <c r="H123" s="311">
        <v>45189.575912911292</v>
      </c>
      <c r="I123" s="464"/>
      <c r="J123" s="321"/>
      <c r="K123" s="321"/>
      <c r="L123" s="406"/>
      <c r="M123" s="5"/>
      <c r="N123" s="154"/>
    </row>
    <row r="124" spans="1:14">
      <c r="A124" s="19"/>
      <c r="B124" s="320" t="s">
        <v>228</v>
      </c>
      <c r="C124" s="357" t="s">
        <v>229</v>
      </c>
      <c r="D124" s="167">
        <v>2.7861372000000002</v>
      </c>
      <c r="E124" s="168">
        <v>4.0515555555555549</v>
      </c>
      <c r="F124" s="358">
        <v>36435.293096729503</v>
      </c>
      <c r="G124" s="311">
        <v>41729.35997957793</v>
      </c>
      <c r="H124" s="311">
        <v>44820.036657108285</v>
      </c>
      <c r="I124" s="464"/>
      <c r="J124" s="321"/>
      <c r="K124" s="321"/>
      <c r="L124" s="406"/>
      <c r="M124" s="18"/>
      <c r="N124" s="154"/>
    </row>
    <row r="125" spans="1:14">
      <c r="A125" s="12"/>
      <c r="B125" s="320" t="s">
        <v>230</v>
      </c>
      <c r="C125" s="357" t="s">
        <v>231</v>
      </c>
      <c r="D125" s="167">
        <v>2.7598032000000003</v>
      </c>
      <c r="E125" s="168">
        <v>4.0133333333333328</v>
      </c>
      <c r="F125" s="358">
        <v>36054.527649338263</v>
      </c>
      <c r="G125" s="311">
        <v>41295.834526844439</v>
      </c>
      <c r="H125" s="311">
        <v>44357.353877228321</v>
      </c>
      <c r="I125" s="464"/>
      <c r="J125" s="321"/>
      <c r="K125" s="321"/>
      <c r="L125" s="406"/>
      <c r="M125" s="18"/>
      <c r="N125" s="154"/>
    </row>
    <row r="126" spans="1:14">
      <c r="A126" s="19"/>
      <c r="B126" s="320" t="s">
        <v>232</v>
      </c>
      <c r="C126" s="357" t="s">
        <v>233</v>
      </c>
      <c r="D126" s="167">
        <v>2.7334692000000005</v>
      </c>
      <c r="E126" s="168">
        <v>3.975111111111111</v>
      </c>
      <c r="F126" s="358">
        <v>35760.935852355447</v>
      </c>
      <c r="G126" s="311">
        <v>40955.452598187971</v>
      </c>
      <c r="H126" s="311">
        <v>43987.814621425314</v>
      </c>
      <c r="I126" s="464"/>
      <c r="J126" s="321"/>
      <c r="K126" s="321"/>
      <c r="L126" s="406"/>
      <c r="M126" s="21"/>
      <c r="N126" s="154"/>
    </row>
    <row r="127" spans="1:14" ht="15.75" thickBot="1">
      <c r="A127" s="19"/>
      <c r="B127" s="324" t="s">
        <v>234</v>
      </c>
      <c r="C127" s="365" t="s">
        <v>235</v>
      </c>
      <c r="D127" s="175">
        <v>2.7071352000000002</v>
      </c>
      <c r="E127" s="176">
        <v>3.9368888888888889</v>
      </c>
      <c r="F127" s="407">
        <v>35380.170404964185</v>
      </c>
      <c r="G127" s="335">
        <v>40521.92714545448</v>
      </c>
      <c r="H127" s="335">
        <v>43525.131841545321</v>
      </c>
      <c r="I127" s="470"/>
      <c r="J127" s="336"/>
      <c r="K127" s="336"/>
      <c r="L127" s="408"/>
      <c r="M127" s="22"/>
      <c r="N127" s="154"/>
    </row>
    <row r="128" spans="1:14">
      <c r="A128" s="12"/>
      <c r="B128" s="317" t="s">
        <v>236</v>
      </c>
      <c r="C128" s="182" t="s">
        <v>237</v>
      </c>
      <c r="D128" s="183">
        <v>2.6808012000000003</v>
      </c>
      <c r="E128" s="184">
        <v>3.8986666666666658</v>
      </c>
      <c r="F128" s="409">
        <v>33302.150186614803</v>
      </c>
      <c r="G128" s="330">
        <v>36017.878900275966</v>
      </c>
      <c r="H128" s="330">
        <v>40181.545216798004</v>
      </c>
      <c r="I128" s="469">
        <v>43155.592585742335</v>
      </c>
      <c r="J128" s="330"/>
      <c r="K128" s="330"/>
      <c r="L128" s="410"/>
      <c r="M128" s="23"/>
      <c r="N128" s="154"/>
    </row>
    <row r="129" spans="1:14">
      <c r="A129" s="19"/>
      <c r="B129" s="320" t="s">
        <v>238</v>
      </c>
      <c r="C129" s="166" t="s">
        <v>239</v>
      </c>
      <c r="D129" s="167">
        <v>2.6544672</v>
      </c>
      <c r="E129" s="168">
        <v>3.8604444444444441</v>
      </c>
      <c r="F129" s="358">
        <v>33026.052785919914</v>
      </c>
      <c r="G129" s="311">
        <v>35718.317229624605</v>
      </c>
      <c r="H129" s="311">
        <v>39841.163288141543</v>
      </c>
      <c r="I129" s="464">
        <v>42786.053329939336</v>
      </c>
      <c r="J129" s="311"/>
      <c r="K129" s="311"/>
      <c r="L129" s="406"/>
      <c r="M129" s="22"/>
      <c r="N129" s="154"/>
    </row>
    <row r="130" spans="1:14">
      <c r="A130" s="10"/>
      <c r="B130" s="359" t="s">
        <v>240</v>
      </c>
      <c r="C130" s="228" t="s">
        <v>241</v>
      </c>
      <c r="D130" s="167">
        <v>2.6281332000000002</v>
      </c>
      <c r="E130" s="168">
        <v>3.822222222222222</v>
      </c>
      <c r="F130" s="361">
        <v>32662.781734816555</v>
      </c>
      <c r="G130" s="326">
        <v>35325.612034896236</v>
      </c>
      <c r="H130" s="326">
        <v>39407.637835408052</v>
      </c>
      <c r="I130" s="471">
        <v>42323.370550059342</v>
      </c>
      <c r="J130" s="326"/>
      <c r="K130" s="326"/>
      <c r="L130" s="411"/>
      <c r="M130" s="24"/>
      <c r="N130" s="154"/>
    </row>
    <row r="131" spans="1:14">
      <c r="A131" s="4"/>
      <c r="B131" s="291" t="s">
        <v>242</v>
      </c>
      <c r="C131" s="292" t="s">
        <v>243</v>
      </c>
      <c r="D131" s="167">
        <v>2.6017992000000003</v>
      </c>
      <c r="E131" s="168">
        <v>3.7839999999999998</v>
      </c>
      <c r="F131" s="381">
        <v>32299.510683713212</v>
      </c>
      <c r="G131" s="333">
        <v>34932.906840167874</v>
      </c>
      <c r="H131" s="333">
        <v>38974.112382674568</v>
      </c>
      <c r="I131" s="468">
        <v>41860.687770179356</v>
      </c>
      <c r="J131" s="333"/>
      <c r="K131" s="333"/>
      <c r="L131" s="412"/>
      <c r="M131" s="7"/>
      <c r="N131" s="154"/>
    </row>
    <row r="132" spans="1:14">
      <c r="A132" s="4"/>
      <c r="B132" s="323" t="s">
        <v>244</v>
      </c>
      <c r="C132" s="158" t="s">
        <v>245</v>
      </c>
      <c r="D132" s="167">
        <v>2.5754652</v>
      </c>
      <c r="E132" s="168">
        <v>3.7457777777777777</v>
      </c>
      <c r="F132" s="404">
        <v>32023.413283018319</v>
      </c>
      <c r="G132" s="307">
        <v>34633.345169516513</v>
      </c>
      <c r="H132" s="307">
        <v>38633.730454018092</v>
      </c>
      <c r="I132" s="465">
        <v>39776.697678161385</v>
      </c>
      <c r="J132" s="307"/>
      <c r="K132" s="307"/>
      <c r="L132" s="405"/>
      <c r="M132" s="9"/>
      <c r="N132" s="154"/>
    </row>
    <row r="133" spans="1:14" ht="15.75" thickBot="1">
      <c r="A133" s="12"/>
      <c r="B133" s="324" t="s">
        <v>246</v>
      </c>
      <c r="C133" s="174" t="s">
        <v>247</v>
      </c>
      <c r="D133" s="175">
        <v>2.5491311999999997</v>
      </c>
      <c r="E133" s="176">
        <v>3.707555555555555</v>
      </c>
      <c r="F133" s="366">
        <v>31660.142231914964</v>
      </c>
      <c r="G133" s="314">
        <v>34240.639974788151</v>
      </c>
      <c r="H133" s="314">
        <v>38200.205001284608</v>
      </c>
      <c r="I133" s="466">
        <v>39331.509294569303</v>
      </c>
      <c r="J133" s="314"/>
      <c r="K133" s="314"/>
      <c r="L133" s="413"/>
      <c r="M133" s="11"/>
      <c r="N133" s="154"/>
    </row>
    <row r="134" spans="1:14">
      <c r="A134" s="19"/>
      <c r="B134" s="317" t="s">
        <v>248</v>
      </c>
      <c r="C134" s="355" t="s">
        <v>249</v>
      </c>
      <c r="D134" s="183">
        <v>2.5227972000000003</v>
      </c>
      <c r="E134" s="184">
        <v>3.6693333333333329</v>
      </c>
      <c r="F134" s="404">
        <v>29704.582787580937</v>
      </c>
      <c r="G134" s="307">
        <v>31701.79557928459</v>
      </c>
      <c r="H134" s="307">
        <v>33941.07830413679</v>
      </c>
      <c r="I134" s="465">
        <v>37859.82307262814</v>
      </c>
      <c r="J134" s="307"/>
      <c r="K134" s="307"/>
      <c r="L134" s="405"/>
      <c r="M134" s="18"/>
      <c r="N134" s="154"/>
    </row>
    <row r="135" spans="1:14">
      <c r="A135" s="19"/>
      <c r="B135" s="320" t="s">
        <v>250</v>
      </c>
      <c r="C135" s="357" t="s">
        <v>251</v>
      </c>
      <c r="D135" s="167">
        <v>2.4964632000000004</v>
      </c>
      <c r="E135" s="168">
        <v>3.6311111111111107</v>
      </c>
      <c r="F135" s="358">
        <v>29358.80613276549</v>
      </c>
      <c r="G135" s="311">
        <v>31332.416246273442</v>
      </c>
      <c r="H135" s="311">
        <v>33548.373109408414</v>
      </c>
      <c r="I135" s="464">
        <v>37426.297619894649</v>
      </c>
      <c r="J135" s="311"/>
      <c r="K135" s="311"/>
      <c r="L135" s="406"/>
      <c r="M135" s="5"/>
      <c r="N135" s="154"/>
    </row>
    <row r="136" spans="1:14">
      <c r="A136" s="12"/>
      <c r="B136" s="320" t="s">
        <v>252</v>
      </c>
      <c r="C136" s="357" t="s">
        <v>253</v>
      </c>
      <c r="D136" s="167">
        <v>2.4701292000000001</v>
      </c>
      <c r="E136" s="168">
        <v>3.5928888888888886</v>
      </c>
      <c r="F136" s="358">
        <v>29100.203128358506</v>
      </c>
      <c r="G136" s="311">
        <v>31056.180437339292</v>
      </c>
      <c r="H136" s="311">
        <v>33248.81143875706</v>
      </c>
      <c r="I136" s="464">
        <v>37085.91569123818</v>
      </c>
      <c r="J136" s="311"/>
      <c r="K136" s="311"/>
      <c r="L136" s="406"/>
      <c r="M136" s="20"/>
      <c r="N136" s="154"/>
    </row>
    <row r="137" spans="1:14">
      <c r="A137" s="10"/>
      <c r="B137" s="320" t="s">
        <v>254</v>
      </c>
      <c r="C137" s="357" t="s">
        <v>255</v>
      </c>
      <c r="D137" s="167">
        <v>2.4437951999999998</v>
      </c>
      <c r="E137" s="168">
        <v>3.5546666666666664</v>
      </c>
      <c r="F137" s="358">
        <v>28754.426473543059</v>
      </c>
      <c r="G137" s="311">
        <v>30686.801104328148</v>
      </c>
      <c r="H137" s="311">
        <v>32856.106244028706</v>
      </c>
      <c r="I137" s="464">
        <v>36652.390238504697</v>
      </c>
      <c r="J137" s="311"/>
      <c r="K137" s="311"/>
      <c r="L137" s="406"/>
      <c r="M137" s="11"/>
      <c r="N137" s="154"/>
    </row>
    <row r="138" spans="1:14">
      <c r="A138" s="4"/>
      <c r="B138" s="320" t="s">
        <v>256</v>
      </c>
      <c r="C138" s="357" t="s">
        <v>257</v>
      </c>
      <c r="D138" s="167">
        <v>2.4174612</v>
      </c>
      <c r="E138" s="168">
        <v>3.5164444444444438</v>
      </c>
      <c r="F138" s="358">
        <v>28495.823469136063</v>
      </c>
      <c r="G138" s="311">
        <v>30410.56529539399</v>
      </c>
      <c r="H138" s="311">
        <v>32556.544573377338</v>
      </c>
      <c r="I138" s="464">
        <v>36312.008309848214</v>
      </c>
      <c r="J138" s="311"/>
      <c r="K138" s="311"/>
      <c r="L138" s="406"/>
      <c r="M138" s="11"/>
      <c r="N138" s="154"/>
    </row>
    <row r="139" spans="1:14" ht="15.75" thickBot="1">
      <c r="A139" s="37"/>
      <c r="B139" s="324" t="s">
        <v>258</v>
      </c>
      <c r="C139" s="365" t="s">
        <v>259</v>
      </c>
      <c r="D139" s="175">
        <v>2.3911272000000001</v>
      </c>
      <c r="E139" s="176">
        <v>3.4782222222222217</v>
      </c>
      <c r="F139" s="407">
        <v>28150.046814320627</v>
      </c>
      <c r="G139" s="335">
        <v>30041.185962382835</v>
      </c>
      <c r="H139" s="335">
        <v>32163.839378648976</v>
      </c>
      <c r="I139" s="470">
        <v>35878.482857114723</v>
      </c>
      <c r="J139" s="335"/>
      <c r="K139" s="335"/>
      <c r="L139" s="408"/>
      <c r="M139" s="20"/>
      <c r="N139" s="154"/>
    </row>
    <row r="140" spans="1:14">
      <c r="A140" s="8"/>
      <c r="B140" s="317" t="s">
        <v>260</v>
      </c>
      <c r="C140" s="355" t="s">
        <v>261</v>
      </c>
      <c r="D140" s="183">
        <v>2.3647932000000003</v>
      </c>
      <c r="E140" s="184">
        <v>3.44</v>
      </c>
      <c r="F140" s="409">
        <v>25876.089461690295</v>
      </c>
      <c r="G140" s="330">
        <v>27891.44380991365</v>
      </c>
      <c r="H140" s="330">
        <v>29465.939475825355</v>
      </c>
      <c r="I140" s="469">
        <v>31864.277707997622</v>
      </c>
      <c r="J140" s="330">
        <v>36587.764705732734</v>
      </c>
      <c r="K140" s="331"/>
      <c r="L140" s="406"/>
      <c r="M140" s="5"/>
      <c r="N140" s="154"/>
    </row>
    <row r="141" spans="1:14">
      <c r="A141" s="38"/>
      <c r="B141" s="320" t="s">
        <v>262</v>
      </c>
      <c r="C141" s="357" t="s">
        <v>263</v>
      </c>
      <c r="D141" s="167">
        <v>2.3384592000000004</v>
      </c>
      <c r="E141" s="168">
        <v>3.4017777777777778</v>
      </c>
      <c r="F141" s="358">
        <v>25555.971253254465</v>
      </c>
      <c r="G141" s="311">
        <v>27545.667155098214</v>
      </c>
      <c r="H141" s="311">
        <v>29102.668424721996</v>
      </c>
      <c r="I141" s="464">
        <v>31471.572513269257</v>
      </c>
      <c r="J141" s="311">
        <v>36142.576322140638</v>
      </c>
      <c r="K141" s="321"/>
      <c r="L141" s="406"/>
      <c r="M141" s="18"/>
      <c r="N141" s="154"/>
    </row>
    <row r="142" spans="1:14">
      <c r="A142" s="8"/>
      <c r="B142" s="320" t="s">
        <v>264</v>
      </c>
      <c r="C142" s="357" t="s">
        <v>265</v>
      </c>
      <c r="D142" s="167">
        <v>2.3121252000000001</v>
      </c>
      <c r="E142" s="168">
        <v>3.3635555555555556</v>
      </c>
      <c r="F142" s="358">
        <v>25316.028937466577</v>
      </c>
      <c r="G142" s="311">
        <v>27287.064150691232</v>
      </c>
      <c r="H142" s="311">
        <v>28826.571024027104</v>
      </c>
      <c r="I142" s="464">
        <v>31172.01084261791</v>
      </c>
      <c r="J142" s="311">
        <v>35790.531462625557</v>
      </c>
      <c r="K142" s="321"/>
      <c r="L142" s="406"/>
      <c r="M142" s="21"/>
      <c r="N142" s="154"/>
    </row>
    <row r="143" spans="1:14">
      <c r="A143" s="39"/>
      <c r="B143" s="320" t="s">
        <v>266</v>
      </c>
      <c r="C143" s="357" t="s">
        <v>267</v>
      </c>
      <c r="D143" s="167">
        <v>2.2857912000000002</v>
      </c>
      <c r="E143" s="168">
        <v>3.3253333333333326</v>
      </c>
      <c r="F143" s="358">
        <v>24995.910729030751</v>
      </c>
      <c r="G143" s="311">
        <v>26941.287495875782</v>
      </c>
      <c r="H143" s="311">
        <v>28463.29997292376</v>
      </c>
      <c r="I143" s="464">
        <v>30779.305647889538</v>
      </c>
      <c r="J143" s="311">
        <v>35345.343079033468</v>
      </c>
      <c r="K143" s="321"/>
      <c r="L143" s="406"/>
      <c r="M143" s="22"/>
      <c r="N143" s="154"/>
    </row>
    <row r="144" spans="1:14">
      <c r="A144" s="40"/>
      <c r="B144" s="320" t="s">
        <v>268</v>
      </c>
      <c r="C144" s="357" t="s">
        <v>269</v>
      </c>
      <c r="D144" s="167">
        <v>2.2594571999999999</v>
      </c>
      <c r="E144" s="168">
        <v>3.2871111111111109</v>
      </c>
      <c r="F144" s="358">
        <v>24755.968413242859</v>
      </c>
      <c r="G144" s="311">
        <v>26682.684491468797</v>
      </c>
      <c r="H144" s="311">
        <v>28187.20257222886</v>
      </c>
      <c r="I144" s="464">
        <v>30479.74397723818</v>
      </c>
      <c r="J144" s="311">
        <v>34993.298219518379</v>
      </c>
      <c r="K144" s="321"/>
      <c r="L144" s="406"/>
      <c r="M144" s="23"/>
      <c r="N144" s="154"/>
    </row>
    <row r="145" spans="1:14" ht="15.75" thickBot="1">
      <c r="A145" s="41"/>
      <c r="B145" s="324" t="s">
        <v>270</v>
      </c>
      <c r="C145" s="365" t="s">
        <v>271</v>
      </c>
      <c r="D145" s="175">
        <v>2.2331232000000001</v>
      </c>
      <c r="E145" s="176">
        <v>3.2488888888888887</v>
      </c>
      <c r="F145" s="361">
        <v>24435.850204807015</v>
      </c>
      <c r="G145" s="326">
        <v>26336.90783665335</v>
      </c>
      <c r="H145" s="326">
        <v>27823.931521125513</v>
      </c>
      <c r="I145" s="471">
        <v>30087.038782509815</v>
      </c>
      <c r="J145" s="326">
        <v>34548.109835926298</v>
      </c>
      <c r="K145" s="327"/>
      <c r="L145" s="408"/>
      <c r="M145" s="22"/>
      <c r="N145" s="154"/>
    </row>
    <row r="146" spans="1:14">
      <c r="A146" s="19"/>
      <c r="B146" s="317" t="s">
        <v>272</v>
      </c>
      <c r="C146" s="355" t="s">
        <v>273</v>
      </c>
      <c r="D146" s="183">
        <v>2.2067892000000007</v>
      </c>
      <c r="E146" s="184">
        <v>3.2106666666666666</v>
      </c>
      <c r="F146" s="329">
        <v>22871.448914403882</v>
      </c>
      <c r="G146" s="330">
        <v>24605.575092432609</v>
      </c>
      <c r="H146" s="330">
        <v>25585.261284555443</v>
      </c>
      <c r="I146" s="469">
        <v>27950.503566083578</v>
      </c>
      <c r="J146" s="330">
        <v>31163.862875965708</v>
      </c>
      <c r="K146" s="330">
        <v>34102.921452334209</v>
      </c>
      <c r="L146" s="414"/>
      <c r="M146" s="24"/>
      <c r="N146" s="154"/>
    </row>
    <row r="147" spans="1:14">
      <c r="A147" s="4"/>
      <c r="B147" s="320" t="s">
        <v>274</v>
      </c>
      <c r="C147" s="357" t="s">
        <v>275</v>
      </c>
      <c r="D147" s="167">
        <v>2.1804552000000004</v>
      </c>
      <c r="E147" s="168">
        <v>3.1724444444444444</v>
      </c>
      <c r="F147" s="309">
        <v>22568.950296177118</v>
      </c>
      <c r="G147" s="311">
        <v>24279.625418567462</v>
      </c>
      <c r="H147" s="311">
        <v>25247.648679831698</v>
      </c>
      <c r="I147" s="464">
        <v>27581.401049550936</v>
      </c>
      <c r="J147" s="311">
        <v>30753.663284949434</v>
      </c>
      <c r="K147" s="311">
        <v>33657.733068742113</v>
      </c>
      <c r="L147" s="415"/>
      <c r="M147" s="7"/>
      <c r="N147" s="154"/>
    </row>
    <row r="148" spans="1:14">
      <c r="A148" s="10"/>
      <c r="B148" s="320" t="s">
        <v>276</v>
      </c>
      <c r="C148" s="357" t="s">
        <v>277</v>
      </c>
      <c r="D148" s="167">
        <v>2.1541212000000001</v>
      </c>
      <c r="E148" s="168">
        <v>3.1342222222222218</v>
      </c>
      <c r="F148" s="309">
        <v>22340.733508208432</v>
      </c>
      <c r="G148" s="311">
        <v>24033.851637350279</v>
      </c>
      <c r="H148" s="311">
        <v>24990.211967755902</v>
      </c>
      <c r="I148" s="464">
        <v>27299.47218342674</v>
      </c>
      <c r="J148" s="311">
        <v>30436.607218010162</v>
      </c>
      <c r="K148" s="311">
        <v>33305.688209227032</v>
      </c>
      <c r="L148" s="415"/>
      <c r="M148" s="9"/>
      <c r="N148" s="154"/>
    </row>
    <row r="149" spans="1:14">
      <c r="A149" s="12"/>
      <c r="B149" s="320" t="s">
        <v>278</v>
      </c>
      <c r="C149" s="357" t="s">
        <v>279</v>
      </c>
      <c r="D149" s="167">
        <v>2.1277872000000002</v>
      </c>
      <c r="E149" s="168">
        <v>3.0959999999999996</v>
      </c>
      <c r="F149" s="309">
        <v>22038.234889981679</v>
      </c>
      <c r="G149" s="311">
        <v>23707.901963485136</v>
      </c>
      <c r="H149" s="311">
        <v>24652.599363032157</v>
      </c>
      <c r="I149" s="464">
        <v>26930.369666894094</v>
      </c>
      <c r="J149" s="311">
        <v>30026.407626993885</v>
      </c>
      <c r="K149" s="311">
        <v>32860.49982563495</v>
      </c>
      <c r="L149" s="415"/>
      <c r="M149" s="11"/>
      <c r="N149" s="154"/>
    </row>
    <row r="150" spans="1:14">
      <c r="A150" s="19"/>
      <c r="B150" s="320" t="s">
        <v>280</v>
      </c>
      <c r="C150" s="357" t="s">
        <v>281</v>
      </c>
      <c r="D150" s="167">
        <v>2.1014532000000004</v>
      </c>
      <c r="E150" s="168">
        <v>3.0577777777777775</v>
      </c>
      <c r="F150" s="309">
        <v>21810.018102012982</v>
      </c>
      <c r="G150" s="311">
        <v>23462.128182267956</v>
      </c>
      <c r="H150" s="311">
        <v>24395.162650956368</v>
      </c>
      <c r="I150" s="464">
        <v>26648.440800769891</v>
      </c>
      <c r="J150" s="311">
        <v>29709.351560054627</v>
      </c>
      <c r="K150" s="311">
        <v>32508.454966119865</v>
      </c>
      <c r="L150" s="415"/>
      <c r="M150" s="18"/>
      <c r="N150" s="154"/>
    </row>
    <row r="151" spans="1:14" ht="15.75" thickBot="1">
      <c r="A151" s="19"/>
      <c r="B151" s="324" t="s">
        <v>282</v>
      </c>
      <c r="C151" s="365" t="s">
        <v>283</v>
      </c>
      <c r="D151" s="175">
        <v>2.0751192000000001</v>
      </c>
      <c r="E151" s="176">
        <v>3.0195555555555553</v>
      </c>
      <c r="F151" s="325">
        <v>21507.519483786233</v>
      </c>
      <c r="G151" s="326">
        <v>23136.17850840282</v>
      </c>
      <c r="H151" s="326">
        <v>24057.550046232627</v>
      </c>
      <c r="I151" s="471">
        <v>26279.338284237238</v>
      </c>
      <c r="J151" s="326">
        <v>29299.151969038354</v>
      </c>
      <c r="K151" s="326">
        <v>32063.266582527784</v>
      </c>
      <c r="L151" s="416"/>
      <c r="M151" s="5"/>
      <c r="N151" s="154"/>
    </row>
    <row r="152" spans="1:14">
      <c r="A152" s="12"/>
      <c r="B152" s="317" t="s">
        <v>284</v>
      </c>
      <c r="C152" s="355" t="s">
        <v>285</v>
      </c>
      <c r="D152" s="183">
        <v>2.0487852000000002</v>
      </c>
      <c r="E152" s="184">
        <v>2.9813333333333332</v>
      </c>
      <c r="F152" s="417">
        <v>20824.448392331942</v>
      </c>
      <c r="G152" s="330">
        <v>21279.30269581754</v>
      </c>
      <c r="H152" s="330">
        <v>22189.011302788742</v>
      </c>
      <c r="I152" s="469">
        <v>23800.113334156838</v>
      </c>
      <c r="J152" s="330">
        <v>25997.409418113042</v>
      </c>
      <c r="K152" s="330">
        <v>28072.387295127872</v>
      </c>
      <c r="L152" s="206">
        <v>28527.241598613484</v>
      </c>
      <c r="M152" s="20"/>
      <c r="N152" s="154"/>
    </row>
    <row r="153" spans="1:14">
      <c r="A153" s="10"/>
      <c r="B153" s="320" t="s">
        <v>286</v>
      </c>
      <c r="C153" s="357" t="s">
        <v>287</v>
      </c>
      <c r="D153" s="167">
        <v>2.0224511999999999</v>
      </c>
      <c r="E153" s="168">
        <v>2.943111111111111</v>
      </c>
      <c r="F153" s="418">
        <v>20527.781239534492</v>
      </c>
      <c r="G153" s="311">
        <v>20976.804077590779</v>
      </c>
      <c r="H153" s="311">
        <v>21874.849753703387</v>
      </c>
      <c r="I153" s="464">
        <v>23462.500729433086</v>
      </c>
      <c r="J153" s="311">
        <v>25628.306901580392</v>
      </c>
      <c r="K153" s="311">
        <v>27673.850634970218</v>
      </c>
      <c r="L153" s="172">
        <v>28122.873473026513</v>
      </c>
      <c r="M153" s="11"/>
      <c r="N153" s="154"/>
    </row>
    <row r="154" spans="1:14">
      <c r="A154" s="4"/>
      <c r="B154" s="320" t="s">
        <v>288</v>
      </c>
      <c r="C154" s="357" t="s">
        <v>289</v>
      </c>
      <c r="D154" s="167">
        <v>1.9961172000000003</v>
      </c>
      <c r="E154" s="168">
        <v>2.9048888888888884</v>
      </c>
      <c r="F154" s="418">
        <v>20305.395916995098</v>
      </c>
      <c r="G154" s="311">
        <v>20748.587289622094</v>
      </c>
      <c r="H154" s="311">
        <v>21634.970034876093</v>
      </c>
      <c r="I154" s="464">
        <v>23205.064017357297</v>
      </c>
      <c r="J154" s="311">
        <v>25346.3780354562</v>
      </c>
      <c r="K154" s="311">
        <v>27368.457498889544</v>
      </c>
      <c r="L154" s="172">
        <v>27811.648871516551</v>
      </c>
      <c r="M154" s="11"/>
      <c r="N154" s="154"/>
    </row>
    <row r="155" spans="1:14">
      <c r="A155" s="12"/>
      <c r="B155" s="320" t="s">
        <v>290</v>
      </c>
      <c r="C155" s="357" t="s">
        <v>291</v>
      </c>
      <c r="D155" s="167">
        <v>1.9697832000000004</v>
      </c>
      <c r="E155" s="168">
        <v>2.8666666666666663</v>
      </c>
      <c r="F155" s="418">
        <v>20008.728764197644</v>
      </c>
      <c r="G155" s="311">
        <v>20446.088671395348</v>
      </c>
      <c r="H155" s="311">
        <v>21320.808485790727</v>
      </c>
      <c r="I155" s="464">
        <v>22867.45141263356</v>
      </c>
      <c r="J155" s="311">
        <v>24977.27551892355</v>
      </c>
      <c r="K155" s="311">
        <v>26969.920838731887</v>
      </c>
      <c r="L155" s="172">
        <v>27407.280745929573</v>
      </c>
      <c r="M155" s="20"/>
      <c r="N155" s="154"/>
    </row>
    <row r="156" spans="1:14">
      <c r="A156" s="10"/>
      <c r="B156" s="320" t="s">
        <v>292</v>
      </c>
      <c r="C156" s="357" t="s">
        <v>293</v>
      </c>
      <c r="D156" s="167">
        <v>1.9434491999999999</v>
      </c>
      <c r="E156" s="168">
        <v>2.8284444444444441</v>
      </c>
      <c r="F156" s="418">
        <v>19786.343441658257</v>
      </c>
      <c r="G156" s="311">
        <v>20217.871883426651</v>
      </c>
      <c r="H156" s="311">
        <v>21080.928766963425</v>
      </c>
      <c r="I156" s="464">
        <v>22610.014700557767</v>
      </c>
      <c r="J156" s="311">
        <v>24695.346652799351</v>
      </c>
      <c r="K156" s="311">
        <v>26664.52770265123</v>
      </c>
      <c r="L156" s="172">
        <v>27096.05614441961</v>
      </c>
      <c r="M156" s="5"/>
      <c r="N156" s="154"/>
    </row>
    <row r="157" spans="1:14" ht="15.75" thickBot="1">
      <c r="A157" s="10"/>
      <c r="B157" s="324" t="s">
        <v>294</v>
      </c>
      <c r="C157" s="365" t="s">
        <v>295</v>
      </c>
      <c r="D157" s="175">
        <v>1.9171152000000002</v>
      </c>
      <c r="E157" s="176">
        <v>2.7902222222222219</v>
      </c>
      <c r="F157" s="419">
        <v>19489.67628886081</v>
      </c>
      <c r="G157" s="335">
        <v>19915.373265199902</v>
      </c>
      <c r="H157" s="335">
        <v>20766.767217878078</v>
      </c>
      <c r="I157" s="470">
        <v>22272.402095834019</v>
      </c>
      <c r="J157" s="335">
        <v>24326.244136266705</v>
      </c>
      <c r="K157" s="335">
        <v>26265.991042493559</v>
      </c>
      <c r="L157" s="198">
        <v>26691.688018832661</v>
      </c>
      <c r="M157" s="18"/>
      <c r="N157" s="154"/>
    </row>
    <row r="158" spans="1:14">
      <c r="A158" s="10"/>
      <c r="B158" s="317" t="s">
        <v>296</v>
      </c>
      <c r="C158" s="355" t="s">
        <v>297</v>
      </c>
      <c r="D158" s="183">
        <v>1.8907811999999999</v>
      </c>
      <c r="E158" s="184">
        <v>2.7519999999999998</v>
      </c>
      <c r="F158" s="329">
        <v>18847.425455411634</v>
      </c>
      <c r="G158" s="330">
        <v>19267.290966321427</v>
      </c>
      <c r="H158" s="330">
        <v>20107.021988140998</v>
      </c>
      <c r="I158" s="469">
        <v>20946.753009960576</v>
      </c>
      <c r="J158" s="330">
        <v>22014.965383758234</v>
      </c>
      <c r="K158" s="331">
        <v>24044.315270142502</v>
      </c>
      <c r="L158" s="206">
        <v>25960.597906412899</v>
      </c>
      <c r="M158" s="20"/>
      <c r="N158" s="154"/>
    </row>
    <row r="159" spans="1:14">
      <c r="A159" s="4"/>
      <c r="B159" s="320" t="s">
        <v>298</v>
      </c>
      <c r="C159" s="357" t="s">
        <v>299</v>
      </c>
      <c r="D159" s="167">
        <v>1.8644472000000001</v>
      </c>
      <c r="E159" s="168">
        <v>2.7137777777777772</v>
      </c>
      <c r="F159" s="309">
        <v>18556.589768043483</v>
      </c>
      <c r="G159" s="311">
        <v>18970.623813523966</v>
      </c>
      <c r="H159" s="311">
        <v>19798.691904484938</v>
      </c>
      <c r="I159" s="464">
        <v>20626.759995445904</v>
      </c>
      <c r="J159" s="311">
        <v>21677.352779034482</v>
      </c>
      <c r="K159" s="321">
        <v>23675.212753609852</v>
      </c>
      <c r="L159" s="172">
        <v>25562.061246255231</v>
      </c>
      <c r="M159" s="5"/>
      <c r="N159" s="154"/>
    </row>
    <row r="160" spans="1:14">
      <c r="A160" s="12"/>
      <c r="B160" s="320" t="s">
        <v>300</v>
      </c>
      <c r="C160" s="357" t="s">
        <v>301</v>
      </c>
      <c r="D160" s="167">
        <v>1.8381132000000004</v>
      </c>
      <c r="E160" s="168">
        <v>2.6755555555555555</v>
      </c>
      <c r="F160" s="309">
        <v>18340.035910933406</v>
      </c>
      <c r="G160" s="311">
        <v>18748.238490984586</v>
      </c>
      <c r="H160" s="311">
        <v>19564.643651086943</v>
      </c>
      <c r="I160" s="464">
        <v>20381.04881118931</v>
      </c>
      <c r="J160" s="311">
        <v>21419.916066958707</v>
      </c>
      <c r="K160" s="321">
        <v>23393.283887485657</v>
      </c>
      <c r="L160" s="172">
        <v>25256.668110174582</v>
      </c>
      <c r="M160" s="5"/>
      <c r="N160" s="154"/>
    </row>
    <row r="161" spans="1:14">
      <c r="A161" s="12"/>
      <c r="B161" s="320" t="s">
        <v>302</v>
      </c>
      <c r="C161" s="357" t="s">
        <v>303</v>
      </c>
      <c r="D161" s="167">
        <v>1.8117791999999999</v>
      </c>
      <c r="E161" s="168">
        <v>2.6373333333333333</v>
      </c>
      <c r="F161" s="309">
        <v>18049.200223565251</v>
      </c>
      <c r="G161" s="311">
        <v>18451.571338187139</v>
      </c>
      <c r="H161" s="311">
        <v>19256.313567430894</v>
      </c>
      <c r="I161" s="464">
        <v>20061.055796674649</v>
      </c>
      <c r="J161" s="311">
        <v>21082.303462234955</v>
      </c>
      <c r="K161" s="321">
        <v>23024.181370953</v>
      </c>
      <c r="L161" s="172">
        <v>24858.131450016917</v>
      </c>
      <c r="M161" s="5"/>
      <c r="N161" s="154"/>
    </row>
    <row r="162" spans="1:14">
      <c r="A162" s="10"/>
      <c r="B162" s="320" t="s">
        <v>304</v>
      </c>
      <c r="C162" s="357" t="s">
        <v>305</v>
      </c>
      <c r="D162" s="167">
        <v>1.7854452000000001</v>
      </c>
      <c r="E162" s="168">
        <v>2.5991111111111107</v>
      </c>
      <c r="F162" s="309">
        <v>17832.646366455167</v>
      </c>
      <c r="G162" s="311">
        <v>18229.186015647741</v>
      </c>
      <c r="H162" s="311">
        <v>19022.265314032895</v>
      </c>
      <c r="I162" s="464">
        <v>19815.344612418055</v>
      </c>
      <c r="J162" s="311">
        <v>20824.866750159166</v>
      </c>
      <c r="K162" s="321">
        <v>22742.252504828808</v>
      </c>
      <c r="L162" s="172">
        <v>24552.73831393625</v>
      </c>
      <c r="M162" s="18"/>
      <c r="N162" s="154"/>
    </row>
    <row r="163" spans="1:14" ht="15.75" thickBot="1">
      <c r="A163" s="4"/>
      <c r="B163" s="324" t="s">
        <v>306</v>
      </c>
      <c r="C163" s="365" t="s">
        <v>307</v>
      </c>
      <c r="D163" s="175">
        <v>1.7591112</v>
      </c>
      <c r="E163" s="176">
        <v>2.5608888888888885</v>
      </c>
      <c r="F163" s="312">
        <v>17541.810679087019</v>
      </c>
      <c r="G163" s="314">
        <v>17932.518862850295</v>
      </c>
      <c r="H163" s="314">
        <v>18713.935230376839</v>
      </c>
      <c r="I163" s="466">
        <v>19495.351597903387</v>
      </c>
      <c r="J163" s="314">
        <v>20487.254145435418</v>
      </c>
      <c r="K163" s="343">
        <v>22373.149988296154</v>
      </c>
      <c r="L163" s="180">
        <v>24154.201653778575</v>
      </c>
      <c r="M163" s="20"/>
      <c r="N163" s="154"/>
    </row>
    <row r="164" spans="1:14">
      <c r="A164" s="4"/>
      <c r="B164" s="367" t="s">
        <v>308</v>
      </c>
      <c r="C164" s="182" t="s">
        <v>309</v>
      </c>
      <c r="D164" s="183">
        <v>1.7327772000000001</v>
      </c>
      <c r="E164" s="184">
        <v>2.5226666666666664</v>
      </c>
      <c r="F164" s="338">
        <v>16940.380103642969</v>
      </c>
      <c r="G164" s="318">
        <v>17325.256821976935</v>
      </c>
      <c r="H164" s="318">
        <v>17710.133540310904</v>
      </c>
      <c r="I164" s="463">
        <v>18479.886976978851</v>
      </c>
      <c r="J164" s="318">
        <v>18864.76369531282</v>
      </c>
      <c r="K164" s="339">
        <v>20229.817433359629</v>
      </c>
      <c r="L164" s="164">
        <v>22694.178362695995</v>
      </c>
      <c r="M164" s="20"/>
      <c r="N164" s="154"/>
    </row>
    <row r="165" spans="1:14">
      <c r="A165" s="4"/>
      <c r="B165" s="369" t="s">
        <v>310</v>
      </c>
      <c r="C165" s="166" t="s">
        <v>311</v>
      </c>
      <c r="D165" s="167">
        <v>1.7064432000000003</v>
      </c>
      <c r="E165" s="168">
        <v>2.4844444444444442</v>
      </c>
      <c r="F165" s="309">
        <v>16655.375881704116</v>
      </c>
      <c r="G165" s="311">
        <v>17034.421134608783</v>
      </c>
      <c r="H165" s="311">
        <v>17413.46638751345</v>
      </c>
      <c r="I165" s="464">
        <v>18171.556893322784</v>
      </c>
      <c r="J165" s="311">
        <v>18550.602146227458</v>
      </c>
      <c r="K165" s="321">
        <v>19892.204828635888</v>
      </c>
      <c r="L165" s="172">
        <v>22313.136098826239</v>
      </c>
      <c r="M165" s="11"/>
      <c r="N165" s="154"/>
    </row>
    <row r="166" spans="1:14">
      <c r="A166" s="37"/>
      <c r="B166" s="369" t="s">
        <v>312</v>
      </c>
      <c r="C166" s="166" t="s">
        <v>313</v>
      </c>
      <c r="D166" s="167">
        <v>1.6801092000000002</v>
      </c>
      <c r="E166" s="168">
        <v>2.4462222222222221</v>
      </c>
      <c r="F166" s="309">
        <v>16444.653490023342</v>
      </c>
      <c r="G166" s="311">
        <v>16817.867277498703</v>
      </c>
      <c r="H166" s="311">
        <v>17191.081064974067</v>
      </c>
      <c r="I166" s="464">
        <v>17937.508639924803</v>
      </c>
      <c r="J166" s="311">
        <v>18310.722427400167</v>
      </c>
      <c r="K166" s="321">
        <v>19634.768116560099</v>
      </c>
      <c r="L166" s="172">
        <v>22025.23735903349</v>
      </c>
      <c r="M166" s="11"/>
      <c r="N166" s="154"/>
    </row>
    <row r="167" spans="1:14">
      <c r="A167" s="8"/>
      <c r="B167" s="369" t="s">
        <v>314</v>
      </c>
      <c r="C167" s="166" t="s">
        <v>315</v>
      </c>
      <c r="D167" s="167">
        <v>1.6537752000000001</v>
      </c>
      <c r="E167" s="168">
        <v>2.4079999999999999</v>
      </c>
      <c r="F167" s="309">
        <v>16159.649268084486</v>
      </c>
      <c r="G167" s="311">
        <v>16527.031590130544</v>
      </c>
      <c r="H167" s="311">
        <v>16894.413912176613</v>
      </c>
      <c r="I167" s="464">
        <v>17629.178556268736</v>
      </c>
      <c r="J167" s="311">
        <v>17996.560878314802</v>
      </c>
      <c r="K167" s="321">
        <v>19297.15551183635</v>
      </c>
      <c r="L167" s="172">
        <v>21644.195095163741</v>
      </c>
      <c r="M167" s="20"/>
      <c r="N167" s="154"/>
    </row>
    <row r="168" spans="1:14">
      <c r="A168" s="38"/>
      <c r="B168" s="369" t="s">
        <v>316</v>
      </c>
      <c r="C168" s="166" t="s">
        <v>317</v>
      </c>
      <c r="D168" s="167">
        <v>1.6274412</v>
      </c>
      <c r="E168" s="168">
        <v>2.3697777777777778</v>
      </c>
      <c r="F168" s="309">
        <v>15948.926876403704</v>
      </c>
      <c r="G168" s="311">
        <v>16310.477733020469</v>
      </c>
      <c r="H168" s="311">
        <v>16672.028589637226</v>
      </c>
      <c r="I168" s="464">
        <v>17395.130302870748</v>
      </c>
      <c r="J168" s="311">
        <v>17756.681159487507</v>
      </c>
      <c r="K168" s="321">
        <v>19039.718799760565</v>
      </c>
      <c r="L168" s="172">
        <v>21356.296355370978</v>
      </c>
      <c r="M168" s="21"/>
      <c r="N168" s="154"/>
    </row>
    <row r="169" spans="1:14" ht="15.75" thickBot="1">
      <c r="A169" s="8"/>
      <c r="B169" s="370" t="s">
        <v>318</v>
      </c>
      <c r="C169" s="174" t="s">
        <v>319</v>
      </c>
      <c r="D169" s="175">
        <v>1.6011072000000002</v>
      </c>
      <c r="E169" s="176">
        <v>2.3315555555555552</v>
      </c>
      <c r="F169" s="312">
        <v>15663.922654464859</v>
      </c>
      <c r="G169" s="314">
        <v>16019.642045652317</v>
      </c>
      <c r="H169" s="314">
        <v>16375.361436839776</v>
      </c>
      <c r="I169" s="466">
        <v>17086.800219214689</v>
      </c>
      <c r="J169" s="314">
        <v>17442.519610402152</v>
      </c>
      <c r="K169" s="343">
        <v>18702.10619503682</v>
      </c>
      <c r="L169" s="180">
        <v>20975.254091501221</v>
      </c>
      <c r="M169" s="24"/>
      <c r="N169" s="154"/>
    </row>
    <row r="170" spans="1:14">
      <c r="A170" s="39"/>
      <c r="B170" s="367" t="s">
        <v>320</v>
      </c>
      <c r="C170" s="182" t="s">
        <v>321</v>
      </c>
      <c r="D170" s="183">
        <v>1.5747732000000001</v>
      </c>
      <c r="E170" s="184">
        <v>2.293333333333333</v>
      </c>
      <c r="F170" s="305">
        <v>15103.312337025922</v>
      </c>
      <c r="G170" s="307">
        <v>15453.200262784074</v>
      </c>
      <c r="H170" s="307">
        <v>15803.088188542235</v>
      </c>
      <c r="I170" s="465">
        <v>16152.976114300396</v>
      </c>
      <c r="J170" s="307">
        <v>16502.864040058543</v>
      </c>
      <c r="K170" s="319">
        <v>17202.639891574858</v>
      </c>
      <c r="L170" s="194">
        <v>19088.463196926954</v>
      </c>
      <c r="M170" s="22"/>
      <c r="N170" s="154"/>
    </row>
    <row r="171" spans="1:14">
      <c r="A171" s="40"/>
      <c r="B171" s="369" t="s">
        <v>322</v>
      </c>
      <c r="C171" s="166" t="s">
        <v>323</v>
      </c>
      <c r="D171" s="167">
        <v>1.5484392</v>
      </c>
      <c r="E171" s="168">
        <v>2.2551111111111108</v>
      </c>
      <c r="F171" s="309">
        <v>14824.139580516377</v>
      </c>
      <c r="G171" s="311">
        <v>15168.196040845225</v>
      </c>
      <c r="H171" s="311">
        <v>15512.252501174084</v>
      </c>
      <c r="I171" s="464">
        <v>15856.308961502937</v>
      </c>
      <c r="J171" s="311">
        <v>16200.365421831792</v>
      </c>
      <c r="K171" s="321">
        <v>16888.478342489496</v>
      </c>
      <c r="L171" s="172">
        <v>18736.855076682208</v>
      </c>
      <c r="M171" s="23"/>
      <c r="N171" s="154"/>
    </row>
    <row r="172" spans="1:14">
      <c r="A172" s="41"/>
      <c r="B172" s="369" t="s">
        <v>324</v>
      </c>
      <c r="C172" s="166" t="s">
        <v>325</v>
      </c>
      <c r="D172" s="167">
        <v>1.5221052000000002</v>
      </c>
      <c r="E172" s="168">
        <v>2.2168888888888887</v>
      </c>
      <c r="F172" s="309">
        <v>14619.248654264895</v>
      </c>
      <c r="G172" s="311">
        <v>14957.473649164447</v>
      </c>
      <c r="H172" s="311">
        <v>15295.698644064001</v>
      </c>
      <c r="I172" s="464">
        <v>15633.92363896355</v>
      </c>
      <c r="J172" s="311">
        <v>15972.148633863097</v>
      </c>
      <c r="K172" s="321">
        <v>16648.598623662201</v>
      </c>
      <c r="L172" s="172">
        <v>18472.420606845917</v>
      </c>
      <c r="M172" s="9"/>
      <c r="N172" s="154"/>
    </row>
    <row r="173" spans="1:14">
      <c r="A173" s="19"/>
      <c r="B173" s="369" t="s">
        <v>326</v>
      </c>
      <c r="C173" s="166" t="s">
        <v>327</v>
      </c>
      <c r="D173" s="167">
        <v>1.4957712000000001</v>
      </c>
      <c r="E173" s="168">
        <v>2.1786666666666665</v>
      </c>
      <c r="F173" s="309">
        <v>14340.075897755351</v>
      </c>
      <c r="G173" s="311">
        <v>14672.469427225597</v>
      </c>
      <c r="H173" s="311">
        <v>15004.862956695852</v>
      </c>
      <c r="I173" s="464">
        <v>15337.256486166098</v>
      </c>
      <c r="J173" s="311">
        <v>15669.650015636349</v>
      </c>
      <c r="K173" s="321">
        <v>16334.437074576841</v>
      </c>
      <c r="L173" s="172">
        <v>18120.812486601175</v>
      </c>
      <c r="M173" s="42"/>
      <c r="N173" s="154"/>
    </row>
    <row r="174" spans="1:14">
      <c r="A174" s="4"/>
      <c r="B174" s="369" t="s">
        <v>328</v>
      </c>
      <c r="C174" s="166" t="s">
        <v>329</v>
      </c>
      <c r="D174" s="167">
        <v>1.4694372</v>
      </c>
      <c r="E174" s="168">
        <v>2.1404444444444439</v>
      </c>
      <c r="F174" s="309">
        <v>14135.184971503873</v>
      </c>
      <c r="G174" s="311">
        <v>14461.747035544813</v>
      </c>
      <c r="H174" s="311">
        <v>14788.309099585769</v>
      </c>
      <c r="I174" s="464">
        <v>15114.871163626705</v>
      </c>
      <c r="J174" s="311">
        <v>15441.433227667654</v>
      </c>
      <c r="K174" s="321">
        <v>16094.55735574955</v>
      </c>
      <c r="L174" s="172">
        <v>17856.378016764884</v>
      </c>
      <c r="M174" s="22"/>
      <c r="N174" s="154"/>
    </row>
    <row r="175" spans="1:14" ht="15.75" thickBot="1">
      <c r="A175" s="10"/>
      <c r="B175" s="370" t="s">
        <v>330</v>
      </c>
      <c r="C175" s="174" t="s">
        <v>331</v>
      </c>
      <c r="D175" s="175">
        <v>1.4431032000000004</v>
      </c>
      <c r="E175" s="176">
        <v>2.1022222222222222</v>
      </c>
      <c r="F175" s="334">
        <v>13856.012214994329</v>
      </c>
      <c r="G175" s="335">
        <v>14176.742813605968</v>
      </c>
      <c r="H175" s="335">
        <v>14497.473412217612</v>
      </c>
      <c r="I175" s="470">
        <v>14818.204010829257</v>
      </c>
      <c r="J175" s="335">
        <v>15138.934609440899</v>
      </c>
      <c r="K175" s="336">
        <v>15780.39580666419</v>
      </c>
      <c r="L175" s="198">
        <v>17504.769896520145</v>
      </c>
      <c r="M175" s="5"/>
      <c r="N175" s="154"/>
    </row>
    <row r="176" spans="1:14">
      <c r="A176" s="12"/>
      <c r="B176" s="367" t="s">
        <v>332</v>
      </c>
      <c r="C176" s="182" t="s">
        <v>333</v>
      </c>
      <c r="D176" s="183">
        <v>1.4167692000000001</v>
      </c>
      <c r="E176" s="184">
        <v>2.0640000000000001</v>
      </c>
      <c r="F176" s="409">
        <v>13336.22215556051</v>
      </c>
      <c r="G176" s="330">
        <v>13651.12128874285</v>
      </c>
      <c r="H176" s="330">
        <v>13651.12128874285</v>
      </c>
      <c r="I176" s="469">
        <v>13966.020421925194</v>
      </c>
      <c r="J176" s="330">
        <v>14595.818688289872</v>
      </c>
      <c r="K176" s="331">
        <v>14910.717821472208</v>
      </c>
      <c r="L176" s="206">
        <v>15540.516087836888</v>
      </c>
      <c r="M176" s="20"/>
      <c r="N176" s="154"/>
    </row>
    <row r="177" spans="1:14">
      <c r="A177" s="19"/>
      <c r="B177" s="369" t="s">
        <v>334</v>
      </c>
      <c r="C177" s="166" t="s">
        <v>335</v>
      </c>
      <c r="D177" s="167">
        <v>1.3904352000000002</v>
      </c>
      <c r="E177" s="168">
        <v>2.0257777777777775</v>
      </c>
      <c r="F177" s="358">
        <v>13062.880864480268</v>
      </c>
      <c r="G177" s="311">
        <v>13371.948532233308</v>
      </c>
      <c r="H177" s="311">
        <v>13371.948532233308</v>
      </c>
      <c r="I177" s="464">
        <v>13681.016199986341</v>
      </c>
      <c r="J177" s="311">
        <v>14299.151535492419</v>
      </c>
      <c r="K177" s="321">
        <v>14608.219203245455</v>
      </c>
      <c r="L177" s="172">
        <v>15226.354538751531</v>
      </c>
      <c r="M177" s="18"/>
      <c r="N177" s="154"/>
    </row>
    <row r="178" spans="1:14">
      <c r="A178" s="19"/>
      <c r="B178" s="369" t="s">
        <v>336</v>
      </c>
      <c r="C178" s="166" t="s">
        <v>337</v>
      </c>
      <c r="D178" s="167">
        <v>1.3641011999999999</v>
      </c>
      <c r="E178" s="168">
        <v>1.9875555555555555</v>
      </c>
      <c r="F178" s="358">
        <v>12863.82140365809</v>
      </c>
      <c r="G178" s="311">
        <v>13167.057605981825</v>
      </c>
      <c r="H178" s="311">
        <v>13167.057605981825</v>
      </c>
      <c r="I178" s="464">
        <v>13470.293808305561</v>
      </c>
      <c r="J178" s="311">
        <v>14076.766212953031</v>
      </c>
      <c r="K178" s="321">
        <v>14380.002415276762</v>
      </c>
      <c r="L178" s="172">
        <v>14986.474819924235</v>
      </c>
      <c r="M178" s="11"/>
      <c r="N178" s="154"/>
    </row>
    <row r="179" spans="1:14">
      <c r="A179" s="12"/>
      <c r="B179" s="369" t="s">
        <v>338</v>
      </c>
      <c r="C179" s="166" t="s">
        <v>339</v>
      </c>
      <c r="D179" s="167">
        <v>1.3377672</v>
      </c>
      <c r="E179" s="168">
        <v>1.9493333333333329</v>
      </c>
      <c r="F179" s="358">
        <v>12590.480112577852</v>
      </c>
      <c r="G179" s="311">
        <v>12887.884849472282</v>
      </c>
      <c r="H179" s="311">
        <v>12887.884849472282</v>
      </c>
      <c r="I179" s="464">
        <v>13185.289586366709</v>
      </c>
      <c r="J179" s="311">
        <v>13780.09906015558</v>
      </c>
      <c r="K179" s="321">
        <v>14077.503797050014</v>
      </c>
      <c r="L179" s="172">
        <v>14672.313270838875</v>
      </c>
      <c r="M179" s="11"/>
      <c r="N179" s="154"/>
    </row>
    <row r="180" spans="1:14">
      <c r="A180" s="10"/>
      <c r="B180" s="369" t="s">
        <v>340</v>
      </c>
      <c r="C180" s="166" t="s">
        <v>341</v>
      </c>
      <c r="D180" s="167">
        <v>1.3114332000000002</v>
      </c>
      <c r="E180" s="168">
        <v>1.911111111111111</v>
      </c>
      <c r="F180" s="358">
        <v>12391.420651755676</v>
      </c>
      <c r="G180" s="311">
        <v>12682.993923220805</v>
      </c>
      <c r="H180" s="311">
        <v>12682.993923220805</v>
      </c>
      <c r="I180" s="464">
        <v>12974.567194685937</v>
      </c>
      <c r="J180" s="311">
        <v>13557.71373761619</v>
      </c>
      <c r="K180" s="321">
        <v>13849.287009081325</v>
      </c>
      <c r="L180" s="172">
        <v>14432.433552011586</v>
      </c>
      <c r="M180" s="20"/>
      <c r="N180" s="154"/>
    </row>
    <row r="181" spans="1:14" ht="15.75" thickBot="1">
      <c r="A181" s="4"/>
      <c r="B181" s="370" t="s">
        <v>342</v>
      </c>
      <c r="C181" s="174" t="s">
        <v>343</v>
      </c>
      <c r="D181" s="175">
        <v>1.2850991999999999</v>
      </c>
      <c r="E181" s="176">
        <v>1.8728888888888888</v>
      </c>
      <c r="F181" s="407">
        <v>12118.079360675431</v>
      </c>
      <c r="G181" s="335">
        <v>12403.821166711263</v>
      </c>
      <c r="H181" s="335">
        <v>12403.821166711263</v>
      </c>
      <c r="I181" s="470">
        <v>12689.562972747088</v>
      </c>
      <c r="J181" s="335">
        <v>13261.046584818741</v>
      </c>
      <c r="K181" s="336">
        <v>13546.788390854565</v>
      </c>
      <c r="L181" s="198">
        <v>14118.272002926225</v>
      </c>
      <c r="M181" s="5"/>
      <c r="N181" s="154"/>
    </row>
    <row r="182" spans="1:14">
      <c r="A182" s="37"/>
      <c r="B182" s="367" t="s">
        <v>344</v>
      </c>
      <c r="C182" s="182" t="s">
        <v>345</v>
      </c>
      <c r="D182" s="183">
        <v>1.2587652000000003</v>
      </c>
      <c r="E182" s="184">
        <v>1.8346666666666664</v>
      </c>
      <c r="F182" s="409">
        <v>11284.917388382142</v>
      </c>
      <c r="G182" s="330">
        <v>11564.827728988665</v>
      </c>
      <c r="H182" s="330">
        <v>11564.827728988665</v>
      </c>
      <c r="I182" s="469">
        <v>11844.738069595189</v>
      </c>
      <c r="J182" s="330">
        <v>12124.648410201713</v>
      </c>
      <c r="K182" s="331">
        <v>12404.558750808239</v>
      </c>
      <c r="L182" s="206">
        <v>12964.379432021282</v>
      </c>
      <c r="M182" s="11"/>
      <c r="N182" s="154"/>
    </row>
    <row r="183" spans="1:14">
      <c r="A183" s="8"/>
      <c r="B183" s="369" t="s">
        <v>346</v>
      </c>
      <c r="C183" s="166" t="s">
        <v>347</v>
      </c>
      <c r="D183" s="167">
        <v>1.2324311999999999</v>
      </c>
      <c r="E183" s="168">
        <v>1.7964444444444443</v>
      </c>
      <c r="F183" s="358">
        <v>11023.239028160504</v>
      </c>
      <c r="G183" s="311">
        <v>11297.317903337724</v>
      </c>
      <c r="H183" s="311">
        <v>11297.317903337724</v>
      </c>
      <c r="I183" s="464">
        <v>11571.396778514949</v>
      </c>
      <c r="J183" s="311">
        <v>11845.475653692167</v>
      </c>
      <c r="K183" s="321">
        <v>12119.55452886939</v>
      </c>
      <c r="L183" s="172">
        <v>12667.712279223833</v>
      </c>
      <c r="M183" s="18"/>
      <c r="N183" s="154"/>
    </row>
    <row r="184" spans="1:14">
      <c r="A184" s="38"/>
      <c r="B184" s="369" t="s">
        <v>348</v>
      </c>
      <c r="C184" s="166" t="s">
        <v>349</v>
      </c>
      <c r="D184" s="167">
        <v>1.2060972000000001</v>
      </c>
      <c r="E184" s="168">
        <v>1.7582222222222219</v>
      </c>
      <c r="F184" s="358">
        <v>10835.842498196933</v>
      </c>
      <c r="G184" s="311">
        <v>11104.08990794485</v>
      </c>
      <c r="H184" s="311">
        <v>11104.08990794485</v>
      </c>
      <c r="I184" s="464">
        <v>11372.337317692769</v>
      </c>
      <c r="J184" s="311">
        <v>11640.58472744069</v>
      </c>
      <c r="K184" s="321">
        <v>11908.832137188609</v>
      </c>
      <c r="L184" s="172">
        <v>12445.326956684445</v>
      </c>
      <c r="M184" s="5"/>
      <c r="N184" s="154"/>
    </row>
    <row r="185" spans="1:14">
      <c r="A185" s="8"/>
      <c r="B185" s="369" t="s">
        <v>350</v>
      </c>
      <c r="C185" s="166" t="s">
        <v>351</v>
      </c>
      <c r="D185" s="167">
        <v>1.1797632000000002</v>
      </c>
      <c r="E185" s="168">
        <v>1.72</v>
      </c>
      <c r="F185" s="358">
        <v>10574.164137975296</v>
      </c>
      <c r="G185" s="311">
        <v>10836.580082293915</v>
      </c>
      <c r="H185" s="311">
        <v>10836.580082293915</v>
      </c>
      <c r="I185" s="464">
        <v>11098.996026612529</v>
      </c>
      <c r="J185" s="311">
        <v>11361.411970931147</v>
      </c>
      <c r="K185" s="321">
        <v>11623.82791524976</v>
      </c>
      <c r="L185" s="172">
        <v>12148.659803886992</v>
      </c>
      <c r="M185" s="20"/>
      <c r="N185" s="154"/>
    </row>
    <row r="186" spans="1:14">
      <c r="A186" s="39"/>
      <c r="B186" s="369" t="s">
        <v>352</v>
      </c>
      <c r="C186" s="166" t="s">
        <v>353</v>
      </c>
      <c r="D186" s="167">
        <v>1.1534292000000002</v>
      </c>
      <c r="E186" s="168">
        <v>1.6817777777777778</v>
      </c>
      <c r="F186" s="358">
        <v>10386.767608011727</v>
      </c>
      <c r="G186" s="311">
        <v>10643.352086901039</v>
      </c>
      <c r="H186" s="311">
        <v>10643.352086901039</v>
      </c>
      <c r="I186" s="464">
        <v>10899.936565790356</v>
      </c>
      <c r="J186" s="311">
        <v>11156.521044679666</v>
      </c>
      <c r="K186" s="321">
        <v>11413.105523568984</v>
      </c>
      <c r="L186" s="172">
        <v>11926.274481347613</v>
      </c>
      <c r="M186" s="5"/>
      <c r="N186" s="154"/>
    </row>
    <row r="187" spans="1:14" ht="15.75" thickBot="1">
      <c r="A187" s="40"/>
      <c r="B187" s="370" t="s">
        <v>354</v>
      </c>
      <c r="C187" s="174" t="s">
        <v>355</v>
      </c>
      <c r="D187" s="175">
        <v>1.1270952000000001</v>
      </c>
      <c r="E187" s="176">
        <v>1.6435555555555554</v>
      </c>
      <c r="F187" s="407">
        <v>10125.089247790087</v>
      </c>
      <c r="G187" s="335">
        <v>10375.8422612501</v>
      </c>
      <c r="H187" s="335">
        <v>10375.8422612501</v>
      </c>
      <c r="I187" s="470">
        <v>10626.595274710109</v>
      </c>
      <c r="J187" s="335">
        <v>10877.34828817012</v>
      </c>
      <c r="K187" s="336">
        <v>11128.101301630133</v>
      </c>
      <c r="L187" s="198">
        <v>11629.607328550157</v>
      </c>
      <c r="M187" s="20"/>
      <c r="N187" s="154"/>
    </row>
    <row r="188" spans="1:14">
      <c r="A188" s="41"/>
      <c r="B188" s="367" t="s">
        <v>356</v>
      </c>
      <c r="C188" s="182" t="s">
        <v>357</v>
      </c>
      <c r="D188" s="183">
        <v>1.1007612</v>
      </c>
      <c r="E188" s="184">
        <v>1.6053333333333333</v>
      </c>
      <c r="F188" s="409">
        <v>9692.7711697958093</v>
      </c>
      <c r="G188" s="330">
        <v>9937.6927178265159</v>
      </c>
      <c r="H188" s="330">
        <v>9937.6927178265159</v>
      </c>
      <c r="I188" s="469">
        <v>10182.614265857223</v>
      </c>
      <c r="J188" s="330">
        <v>10427.535813887935</v>
      </c>
      <c r="K188" s="331">
        <v>10427.535813887935</v>
      </c>
      <c r="L188" s="206">
        <v>10917.378909949352</v>
      </c>
      <c r="M188" s="20"/>
      <c r="N188" s="154"/>
    </row>
    <row r="189" spans="1:14">
      <c r="A189" s="19"/>
      <c r="B189" s="369" t="s">
        <v>358</v>
      </c>
      <c r="C189" s="166" t="s">
        <v>359</v>
      </c>
      <c r="D189" s="167">
        <v>1.0744272000000001</v>
      </c>
      <c r="E189" s="168">
        <v>1.5671111111111109</v>
      </c>
      <c r="F189" s="358">
        <v>9436.9242750034737</v>
      </c>
      <c r="G189" s="311">
        <v>9676.0143576048777</v>
      </c>
      <c r="H189" s="311">
        <v>9676.0143576048777</v>
      </c>
      <c r="I189" s="464">
        <v>9915.1044402062853</v>
      </c>
      <c r="J189" s="311">
        <v>10154.194522807693</v>
      </c>
      <c r="K189" s="321">
        <v>10154.194522807693</v>
      </c>
      <c r="L189" s="172">
        <v>10632.374688010505</v>
      </c>
      <c r="M189" s="11"/>
      <c r="N189" s="154"/>
    </row>
    <row r="190" spans="1:14">
      <c r="A190" s="4"/>
      <c r="B190" s="369" t="s">
        <v>360</v>
      </c>
      <c r="C190" s="166" t="s">
        <v>361</v>
      </c>
      <c r="D190" s="167">
        <v>1.0480932000000001</v>
      </c>
      <c r="E190" s="168">
        <v>1.5288888888888887</v>
      </c>
      <c r="F190" s="358">
        <v>9255.3592104692052</v>
      </c>
      <c r="G190" s="311">
        <v>9488.6178276413102</v>
      </c>
      <c r="H190" s="311">
        <v>9488.6178276413102</v>
      </c>
      <c r="I190" s="464">
        <v>9721.8764448134134</v>
      </c>
      <c r="J190" s="311">
        <v>9955.1350619855184</v>
      </c>
      <c r="K190" s="321">
        <v>9955.1350619855184</v>
      </c>
      <c r="L190" s="172">
        <v>10421.652296329723</v>
      </c>
      <c r="M190" s="18"/>
      <c r="N190" s="154"/>
    </row>
    <row r="191" spans="1:14">
      <c r="A191" s="10"/>
      <c r="B191" s="369" t="s">
        <v>362</v>
      </c>
      <c r="C191" s="166" t="s">
        <v>363</v>
      </c>
      <c r="D191" s="167">
        <v>1.0217592</v>
      </c>
      <c r="E191" s="168">
        <v>1.4906666666666666</v>
      </c>
      <c r="F191" s="358">
        <v>8999.5123156768695</v>
      </c>
      <c r="G191" s="311">
        <v>9226.9394674196719</v>
      </c>
      <c r="H191" s="311">
        <v>9226.9394674196719</v>
      </c>
      <c r="I191" s="464">
        <v>9454.3666191624725</v>
      </c>
      <c r="J191" s="311">
        <v>9681.7937709052767</v>
      </c>
      <c r="K191" s="321">
        <v>9681.7937709052767</v>
      </c>
      <c r="L191" s="172">
        <v>10136.648074390876</v>
      </c>
      <c r="M191" s="11"/>
      <c r="N191" s="154"/>
    </row>
    <row r="192" spans="1:14">
      <c r="A192" s="12"/>
      <c r="B192" s="369" t="s">
        <v>364</v>
      </c>
      <c r="C192" s="166" t="s">
        <v>365</v>
      </c>
      <c r="D192" s="167">
        <v>0.99542520000000001</v>
      </c>
      <c r="E192" s="168">
        <v>1.4524444444444442</v>
      </c>
      <c r="F192" s="358">
        <v>8817.9472511426011</v>
      </c>
      <c r="G192" s="311">
        <v>9039.5429374561027</v>
      </c>
      <c r="H192" s="311">
        <v>9039.5429374561027</v>
      </c>
      <c r="I192" s="464">
        <v>9261.1386237695988</v>
      </c>
      <c r="J192" s="311">
        <v>9482.7343100830931</v>
      </c>
      <c r="K192" s="321">
        <v>9482.7343100830931</v>
      </c>
      <c r="L192" s="172">
        <v>9925.9256827100962</v>
      </c>
      <c r="M192" s="20"/>
      <c r="N192" s="154"/>
    </row>
    <row r="193" spans="1:14" ht="15.75" thickBot="1">
      <c r="A193" s="19"/>
      <c r="B193" s="370" t="s">
        <v>366</v>
      </c>
      <c r="C193" s="174" t="s">
        <v>367</v>
      </c>
      <c r="D193" s="175">
        <v>0.96909120000000004</v>
      </c>
      <c r="E193" s="176">
        <v>1.414222222222222</v>
      </c>
      <c r="F193" s="407">
        <v>8562.1003563502672</v>
      </c>
      <c r="G193" s="335">
        <v>8777.8645772344662</v>
      </c>
      <c r="H193" s="335">
        <v>8777.8645772344662</v>
      </c>
      <c r="I193" s="470">
        <v>8993.6287981186597</v>
      </c>
      <c r="J193" s="335">
        <v>9209.3930190028586</v>
      </c>
      <c r="K193" s="336">
        <v>9209.3930190028586</v>
      </c>
      <c r="L193" s="198">
        <v>9640.9214607712456</v>
      </c>
      <c r="M193" s="20"/>
      <c r="N193" s="154"/>
    </row>
    <row r="194" spans="1:14">
      <c r="A194" s="19"/>
      <c r="B194" s="367" t="s">
        <v>368</v>
      </c>
      <c r="C194" s="182" t="s">
        <v>369</v>
      </c>
      <c r="D194" s="183">
        <v>0.94275720000000007</v>
      </c>
      <c r="E194" s="184">
        <v>1.3759999999999999</v>
      </c>
      <c r="F194" s="409">
        <v>8380.5352918160024</v>
      </c>
      <c r="G194" s="330">
        <v>8380.5352918160024</v>
      </c>
      <c r="H194" s="330">
        <v>8590.4680472708951</v>
      </c>
      <c r="I194" s="469">
        <v>8590.4680472708951</v>
      </c>
      <c r="J194" s="330">
        <v>8590.4680472708951</v>
      </c>
      <c r="K194" s="331">
        <v>8800.4008027257878</v>
      </c>
      <c r="L194" s="224">
        <v>9010.3335581806823</v>
      </c>
      <c r="M194" s="5"/>
      <c r="N194" s="154"/>
    </row>
    <row r="195" spans="1:14">
      <c r="A195" s="12"/>
      <c r="B195" s="369" t="s">
        <v>370</v>
      </c>
      <c r="C195" s="166" t="s">
        <v>371</v>
      </c>
      <c r="D195" s="167">
        <v>0.91642319999999999</v>
      </c>
      <c r="E195" s="168">
        <v>1.3377777777777777</v>
      </c>
      <c r="F195" s="358">
        <v>8124.6883970236631</v>
      </c>
      <c r="G195" s="311">
        <v>8124.6883970236631</v>
      </c>
      <c r="H195" s="311">
        <v>8328.789687049255</v>
      </c>
      <c r="I195" s="464">
        <v>8328.789687049255</v>
      </c>
      <c r="J195" s="311">
        <v>8328.789687049255</v>
      </c>
      <c r="K195" s="321">
        <v>8532.8909770748451</v>
      </c>
      <c r="L195" s="188">
        <v>8736.9922671004406</v>
      </c>
      <c r="M195" s="11"/>
      <c r="N195" s="154"/>
    </row>
    <row r="196" spans="1:14">
      <c r="A196" s="10"/>
      <c r="B196" s="369" t="s">
        <v>372</v>
      </c>
      <c r="C196" s="166" t="s">
        <v>373</v>
      </c>
      <c r="D196" s="167">
        <v>0.89008920000000002</v>
      </c>
      <c r="E196" s="168">
        <v>1.2995555555555554</v>
      </c>
      <c r="F196" s="358">
        <v>7943.1233324893956</v>
      </c>
      <c r="G196" s="311">
        <v>7943.1233324893956</v>
      </c>
      <c r="H196" s="311">
        <v>8141.3931570856885</v>
      </c>
      <c r="I196" s="464">
        <v>8141.3931570856885</v>
      </c>
      <c r="J196" s="311">
        <v>8141.3931570856885</v>
      </c>
      <c r="K196" s="321">
        <v>8339.662981681975</v>
      </c>
      <c r="L196" s="188">
        <v>8537.9328062782624</v>
      </c>
      <c r="M196" s="18"/>
      <c r="N196" s="154"/>
    </row>
    <row r="197" spans="1:14">
      <c r="A197" s="4"/>
      <c r="B197" s="369" t="s">
        <v>374</v>
      </c>
      <c r="C197" s="166" t="s">
        <v>375</v>
      </c>
      <c r="D197" s="167">
        <v>0.86375519999999995</v>
      </c>
      <c r="E197" s="168">
        <v>1.2613333333333332</v>
      </c>
      <c r="F197" s="358">
        <v>7687.2764376970626</v>
      </c>
      <c r="G197" s="311">
        <v>7687.2764376970626</v>
      </c>
      <c r="H197" s="311">
        <v>7879.7147968640502</v>
      </c>
      <c r="I197" s="464">
        <v>7879.7147968640502</v>
      </c>
      <c r="J197" s="311">
        <v>7879.7147968640502</v>
      </c>
      <c r="K197" s="321">
        <v>8072.1531560310332</v>
      </c>
      <c r="L197" s="188">
        <v>8264.5915151980189</v>
      </c>
      <c r="M197" s="11"/>
      <c r="N197" s="154"/>
    </row>
    <row r="198" spans="1:14">
      <c r="A198" s="12"/>
      <c r="B198" s="369" t="s">
        <v>376</v>
      </c>
      <c r="C198" s="166" t="s">
        <v>377</v>
      </c>
      <c r="D198" s="167">
        <v>0.83742120000000009</v>
      </c>
      <c r="E198" s="168">
        <v>1.223111111111111</v>
      </c>
      <c r="F198" s="358">
        <v>7505.711373162796</v>
      </c>
      <c r="G198" s="311">
        <v>7505.711373162796</v>
      </c>
      <c r="H198" s="311">
        <v>7692.3182669004764</v>
      </c>
      <c r="I198" s="464">
        <v>7692.3182669004764</v>
      </c>
      <c r="J198" s="311">
        <v>7692.3182669004764</v>
      </c>
      <c r="K198" s="321">
        <v>7878.9251606381604</v>
      </c>
      <c r="L198" s="188">
        <v>8065.5320543758453</v>
      </c>
      <c r="M198" s="11"/>
      <c r="N198" s="154"/>
    </row>
    <row r="199" spans="1:14" ht="15.75" thickBot="1">
      <c r="A199" s="10"/>
      <c r="B199" s="370" t="s">
        <v>378</v>
      </c>
      <c r="C199" s="174" t="s">
        <v>379</v>
      </c>
      <c r="D199" s="175">
        <v>0.81108720000000012</v>
      </c>
      <c r="E199" s="176">
        <v>1.1848888888888889</v>
      </c>
      <c r="F199" s="407">
        <v>7249.8644783704603</v>
      </c>
      <c r="G199" s="335">
        <v>7249.8644783704603</v>
      </c>
      <c r="H199" s="335">
        <v>7430.6399066788408</v>
      </c>
      <c r="I199" s="470">
        <v>7430.6399066788408</v>
      </c>
      <c r="J199" s="335">
        <v>7430.6399066788408</v>
      </c>
      <c r="K199" s="336">
        <v>7611.4153349872195</v>
      </c>
      <c r="L199" s="226">
        <v>7792.1907632956027</v>
      </c>
      <c r="M199" s="20"/>
      <c r="N199" s="154"/>
    </row>
    <row r="200" spans="1:14">
      <c r="A200" s="10"/>
      <c r="B200" s="367" t="s">
        <v>380</v>
      </c>
      <c r="C200" s="182" t="s">
        <v>381</v>
      </c>
      <c r="D200" s="183">
        <v>0.78475320000000004</v>
      </c>
      <c r="E200" s="184">
        <v>1.1466666666666665</v>
      </c>
      <c r="F200" s="417">
        <v>7068.299413836191</v>
      </c>
      <c r="G200" s="331">
        <v>7068.299413836191</v>
      </c>
      <c r="H200" s="331">
        <v>7068.299413836191</v>
      </c>
      <c r="I200" s="476">
        <v>7068.299413836191</v>
      </c>
      <c r="J200" s="331">
        <v>7243.2433767152679</v>
      </c>
      <c r="K200" s="420">
        <v>7243.2433767152679</v>
      </c>
      <c r="L200" s="679">
        <v>7243.2433767152679</v>
      </c>
      <c r="M200" s="5"/>
      <c r="N200" s="154"/>
    </row>
    <row r="201" spans="1:14">
      <c r="A201" s="10"/>
      <c r="B201" s="369" t="s">
        <v>382</v>
      </c>
      <c r="C201" s="166" t="s">
        <v>383</v>
      </c>
      <c r="D201" s="167">
        <v>0.75841920000000007</v>
      </c>
      <c r="E201" s="168">
        <v>1.1084444444444443</v>
      </c>
      <c r="F201" s="418">
        <v>6812.4525190438544</v>
      </c>
      <c r="G201" s="321">
        <v>6812.4525190438544</v>
      </c>
      <c r="H201" s="321">
        <v>6812.4525190438544</v>
      </c>
      <c r="I201" s="477">
        <v>6812.4525190438544</v>
      </c>
      <c r="J201" s="321">
        <v>6981.5650164936324</v>
      </c>
      <c r="K201" s="421">
        <v>6981.5650164936324</v>
      </c>
      <c r="L201" s="680">
        <v>6981.5650164936324</v>
      </c>
      <c r="M201" s="5"/>
      <c r="N201" s="154"/>
    </row>
    <row r="202" spans="1:14">
      <c r="A202" s="4"/>
      <c r="B202" s="369" t="s">
        <v>384</v>
      </c>
      <c r="C202" s="166" t="s">
        <v>385</v>
      </c>
      <c r="D202" s="167">
        <v>0.73208519999999999</v>
      </c>
      <c r="E202" s="168">
        <v>1.070222222222222</v>
      </c>
      <c r="F202" s="418">
        <v>6630.8874545095896</v>
      </c>
      <c r="G202" s="321">
        <v>6630.8874545095896</v>
      </c>
      <c r="H202" s="321">
        <v>6630.8874545095896</v>
      </c>
      <c r="I202" s="477">
        <v>6630.8874545095896</v>
      </c>
      <c r="J202" s="321">
        <v>6794.1684865300595</v>
      </c>
      <c r="K202" s="421">
        <v>6794.1684865300595</v>
      </c>
      <c r="L202" s="680">
        <v>6794.1684865300595</v>
      </c>
      <c r="M202" s="5"/>
      <c r="N202" s="154"/>
    </row>
    <row r="203" spans="1:14">
      <c r="A203" s="12"/>
      <c r="B203" s="369" t="s">
        <v>386</v>
      </c>
      <c r="C203" s="166" t="s">
        <v>387</v>
      </c>
      <c r="D203" s="167">
        <v>0.70575120000000013</v>
      </c>
      <c r="E203" s="168">
        <v>1.032</v>
      </c>
      <c r="F203" s="418">
        <v>6375.0405597172567</v>
      </c>
      <c r="G203" s="321">
        <v>6375.0405597172567</v>
      </c>
      <c r="H203" s="321">
        <v>6375.0405597172567</v>
      </c>
      <c r="I203" s="477">
        <v>6375.0405597172567</v>
      </c>
      <c r="J203" s="321">
        <v>6532.4901263084248</v>
      </c>
      <c r="K203" s="421">
        <v>6532.4901263084248</v>
      </c>
      <c r="L203" s="680">
        <v>6532.4901263084248</v>
      </c>
      <c r="M203" s="18"/>
      <c r="N203" s="154"/>
    </row>
    <row r="204" spans="1:14">
      <c r="A204" s="12"/>
      <c r="B204" s="369" t="s">
        <v>388</v>
      </c>
      <c r="C204" s="166" t="s">
        <v>389</v>
      </c>
      <c r="D204" s="167">
        <v>0.67941720000000005</v>
      </c>
      <c r="E204" s="168">
        <v>0.99377777777777776</v>
      </c>
      <c r="F204" s="418">
        <v>6193.4754951829873</v>
      </c>
      <c r="G204" s="321">
        <v>6193.4754951829873</v>
      </c>
      <c r="H204" s="321">
        <v>6193.4754951829873</v>
      </c>
      <c r="I204" s="477">
        <v>6193.4754951829873</v>
      </c>
      <c r="J204" s="321">
        <v>6345.0935963448528</v>
      </c>
      <c r="K204" s="421">
        <v>6345.0935963448528</v>
      </c>
      <c r="L204" s="680">
        <v>6345.0935963448528</v>
      </c>
      <c r="M204" s="20"/>
      <c r="N204" s="154"/>
    </row>
    <row r="205" spans="1:14" ht="15.75" thickBot="1">
      <c r="A205" s="10"/>
      <c r="B205" s="391" t="s">
        <v>390</v>
      </c>
      <c r="C205" s="228" t="s">
        <v>391</v>
      </c>
      <c r="D205" s="229">
        <v>0.65308319999999997</v>
      </c>
      <c r="E205" s="230">
        <v>0.95555555555555549</v>
      </c>
      <c r="F205" s="422">
        <v>5937.6286003906516</v>
      </c>
      <c r="G205" s="327">
        <v>5937.6286003906516</v>
      </c>
      <c r="H205" s="327">
        <v>5937.6286003906516</v>
      </c>
      <c r="I205" s="478">
        <v>5937.6286003906516</v>
      </c>
      <c r="J205" s="327">
        <v>6083.4152361232154</v>
      </c>
      <c r="K205" s="423">
        <v>6083.4152361232154</v>
      </c>
      <c r="L205" s="681">
        <v>6083.4152361232154</v>
      </c>
      <c r="M205" s="20"/>
      <c r="N205" s="154"/>
    </row>
    <row r="206" spans="1:14">
      <c r="A206" s="4"/>
      <c r="B206" s="367" t="s">
        <v>392</v>
      </c>
      <c r="C206" s="182" t="s">
        <v>393</v>
      </c>
      <c r="D206" s="183">
        <v>0.62674920000000001</v>
      </c>
      <c r="E206" s="184">
        <v>0.91733333333333322</v>
      </c>
      <c r="F206" s="424">
        <v>5756.063535856385</v>
      </c>
      <c r="G206" s="425">
        <v>5756.063535856385</v>
      </c>
      <c r="H206" s="425">
        <v>5756.063535856385</v>
      </c>
      <c r="I206" s="479">
        <v>5756.063535856385</v>
      </c>
      <c r="J206" s="425">
        <v>5756.063535856385</v>
      </c>
      <c r="K206" s="425">
        <v>5756.063535856385</v>
      </c>
      <c r="L206" s="682">
        <v>5756.063535856385</v>
      </c>
      <c r="M206" s="5"/>
      <c r="N206" s="154"/>
    </row>
    <row r="207" spans="1:14">
      <c r="A207" s="4"/>
      <c r="B207" s="369" t="s">
        <v>394</v>
      </c>
      <c r="C207" s="166" t="s">
        <v>395</v>
      </c>
      <c r="D207" s="167">
        <v>0.60041519999999993</v>
      </c>
      <c r="E207" s="168">
        <v>0.87911111111111095</v>
      </c>
      <c r="F207" s="426">
        <v>5500.2166410640484</v>
      </c>
      <c r="G207" s="421">
        <v>5500.2166410640484</v>
      </c>
      <c r="H207" s="421">
        <v>5500.2166410640484</v>
      </c>
      <c r="I207" s="480">
        <v>5500.2166410640484</v>
      </c>
      <c r="J207" s="421">
        <v>5500.2166410640484</v>
      </c>
      <c r="K207" s="421">
        <v>5500.2166410640484</v>
      </c>
      <c r="L207" s="680">
        <v>5500.2166410640484</v>
      </c>
      <c r="M207" s="18"/>
      <c r="N207" s="154"/>
    </row>
    <row r="208" spans="1:14">
      <c r="A208" s="37"/>
      <c r="B208" s="369" t="s">
        <v>396</v>
      </c>
      <c r="C208" s="166" t="s">
        <v>397</v>
      </c>
      <c r="D208" s="167">
        <v>0.57408120000000007</v>
      </c>
      <c r="E208" s="168">
        <v>0.84088888888888891</v>
      </c>
      <c r="F208" s="426">
        <v>5318.6515765297809</v>
      </c>
      <c r="G208" s="421">
        <v>5318.6515765297809</v>
      </c>
      <c r="H208" s="421">
        <v>5318.6515765297809</v>
      </c>
      <c r="I208" s="480">
        <v>5318.6515765297809</v>
      </c>
      <c r="J208" s="421">
        <v>5318.6515765297809</v>
      </c>
      <c r="K208" s="421">
        <v>5318.6515765297809</v>
      </c>
      <c r="L208" s="680">
        <v>5318.6515765297809</v>
      </c>
      <c r="M208" s="18"/>
      <c r="N208" s="154"/>
    </row>
    <row r="209" spans="1:14">
      <c r="A209" s="8"/>
      <c r="B209" s="369" t="s">
        <v>398</v>
      </c>
      <c r="C209" s="166" t="s">
        <v>399</v>
      </c>
      <c r="D209" s="167">
        <v>0.5477472000000001</v>
      </c>
      <c r="E209" s="168">
        <v>0.80266666666666664</v>
      </c>
      <c r="F209" s="426">
        <v>5062.8046817374461</v>
      </c>
      <c r="G209" s="421">
        <v>5062.8046817374461</v>
      </c>
      <c r="H209" s="421">
        <v>5062.8046817374461</v>
      </c>
      <c r="I209" s="480">
        <v>5062.8046817374461</v>
      </c>
      <c r="J209" s="421">
        <v>5062.8046817374461</v>
      </c>
      <c r="K209" s="421">
        <v>5062.8046817374461</v>
      </c>
      <c r="L209" s="680">
        <v>5062.8046817374461</v>
      </c>
      <c r="M209" s="11"/>
      <c r="N209" s="154"/>
    </row>
    <row r="210" spans="1:14">
      <c r="A210" s="38"/>
      <c r="B210" s="369" t="s">
        <v>400</v>
      </c>
      <c r="C210" s="166" t="s">
        <v>401</v>
      </c>
      <c r="D210" s="167">
        <v>0.52141320000000002</v>
      </c>
      <c r="E210" s="168">
        <v>0.76444444444444437</v>
      </c>
      <c r="F210" s="426">
        <v>4881.2396172031767</v>
      </c>
      <c r="G210" s="421">
        <v>4881.2396172031767</v>
      </c>
      <c r="H210" s="421">
        <v>4881.2396172031767</v>
      </c>
      <c r="I210" s="480">
        <v>4881.2396172031767</v>
      </c>
      <c r="J210" s="421">
        <v>4881.2396172031767</v>
      </c>
      <c r="K210" s="421">
        <v>4881.2396172031767</v>
      </c>
      <c r="L210" s="680">
        <v>4881.2396172031767</v>
      </c>
      <c r="M210" s="20"/>
      <c r="N210" s="154"/>
    </row>
    <row r="211" spans="1:14" ht="15.75" thickBot="1">
      <c r="A211" s="8"/>
      <c r="B211" s="370" t="s">
        <v>402</v>
      </c>
      <c r="C211" s="174" t="s">
        <v>403</v>
      </c>
      <c r="D211" s="175">
        <v>0.49507920000000005</v>
      </c>
      <c r="E211" s="176">
        <v>0.7262222222222221</v>
      </c>
      <c r="F211" s="427">
        <v>4625.3927224108429</v>
      </c>
      <c r="G211" s="428">
        <v>4625.3927224108429</v>
      </c>
      <c r="H211" s="428">
        <v>4625.3927224108429</v>
      </c>
      <c r="I211" s="481">
        <v>4625.3927224108429</v>
      </c>
      <c r="J211" s="428">
        <v>4625.3927224108429</v>
      </c>
      <c r="K211" s="428">
        <v>4625.3927224108429</v>
      </c>
      <c r="L211" s="683">
        <v>4625.3927224108429</v>
      </c>
      <c r="M211" s="11"/>
      <c r="N211" s="154"/>
    </row>
    <row r="212" spans="1:14">
      <c r="A212" s="39"/>
      <c r="B212" s="390" t="s">
        <v>404</v>
      </c>
      <c r="C212" s="158" t="s">
        <v>405</v>
      </c>
      <c r="D212" s="159">
        <v>0.46874520000000003</v>
      </c>
      <c r="E212" s="160">
        <v>0.68799999999999994</v>
      </c>
      <c r="F212" s="429">
        <v>4443.8276578765735</v>
      </c>
      <c r="G212" s="430">
        <v>4443.8276578765735</v>
      </c>
      <c r="H212" s="430">
        <v>4443.8276578765735</v>
      </c>
      <c r="I212" s="482">
        <v>4443.8276578765735</v>
      </c>
      <c r="J212" s="430">
        <v>4443.8276578765735</v>
      </c>
      <c r="K212" s="430">
        <v>4443.8276578765735</v>
      </c>
      <c r="L212" s="684">
        <v>4443.8276578765735</v>
      </c>
      <c r="M212" s="11"/>
      <c r="N212" s="154"/>
    </row>
    <row r="213" spans="1:14">
      <c r="A213" s="40"/>
      <c r="B213" s="369" t="s">
        <v>406</v>
      </c>
      <c r="C213" s="166" t="s">
        <v>407</v>
      </c>
      <c r="D213" s="167">
        <v>0.44241119999999995</v>
      </c>
      <c r="E213" s="168">
        <v>0.64977777777777768</v>
      </c>
      <c r="F213" s="426">
        <v>4187.9807630842406</v>
      </c>
      <c r="G213" s="421">
        <v>4187.9807630842406</v>
      </c>
      <c r="H213" s="421">
        <v>4187.9807630842406</v>
      </c>
      <c r="I213" s="480">
        <v>4187.9807630842406</v>
      </c>
      <c r="J213" s="421">
        <v>4187.9807630842406</v>
      </c>
      <c r="K213" s="421">
        <v>4187.9807630842406</v>
      </c>
      <c r="L213" s="680">
        <v>4187.9807630842406</v>
      </c>
      <c r="M213" s="20"/>
      <c r="N213" s="154"/>
    </row>
    <row r="214" spans="1:14" ht="15.75" thickBot="1">
      <c r="A214" s="41"/>
      <c r="B214" s="391" t="s">
        <v>408</v>
      </c>
      <c r="C214" s="228" t="s">
        <v>409</v>
      </c>
      <c r="D214" s="229">
        <v>0.41607720000000004</v>
      </c>
      <c r="E214" s="230">
        <v>0.61155555555555552</v>
      </c>
      <c r="F214" s="431">
        <v>4006.4156985499721</v>
      </c>
      <c r="G214" s="423">
        <v>4006.4156985499721</v>
      </c>
      <c r="H214" s="423">
        <v>4006.4156985499721</v>
      </c>
      <c r="I214" s="483">
        <v>4006.4156985499721</v>
      </c>
      <c r="J214" s="423">
        <v>4006.4156985499721</v>
      </c>
      <c r="K214" s="423">
        <v>4006.4156985499721</v>
      </c>
      <c r="L214" s="681">
        <v>4006.4156985499721</v>
      </c>
      <c r="M214" s="11"/>
      <c r="N214" s="154"/>
    </row>
    <row r="215" spans="1:14" ht="15.75" thickBot="1">
      <c r="A215" s="19"/>
      <c r="B215" s="795" t="s">
        <v>410</v>
      </c>
      <c r="C215" s="796"/>
      <c r="D215" s="796"/>
      <c r="E215" s="796"/>
      <c r="F215" s="796"/>
      <c r="G215" s="796"/>
      <c r="H215" s="796"/>
      <c r="I215" s="796"/>
      <c r="J215" s="796"/>
      <c r="K215" s="796"/>
      <c r="L215" s="797"/>
      <c r="M215" s="5"/>
    </row>
    <row r="216" spans="1:14">
      <c r="A216" s="19"/>
      <c r="B216" s="284" t="s">
        <v>411</v>
      </c>
      <c r="C216" s="285" t="s">
        <v>412</v>
      </c>
      <c r="D216" s="183">
        <v>3.742</v>
      </c>
      <c r="E216" s="184">
        <v>5.6059999999999999</v>
      </c>
      <c r="F216" s="432">
        <v>49805.859853520757</v>
      </c>
      <c r="G216" s="287"/>
      <c r="H216" s="288"/>
      <c r="I216" s="457"/>
      <c r="J216" s="288"/>
      <c r="K216" s="289"/>
      <c r="L216" s="290"/>
      <c r="M216" s="20"/>
      <c r="N216" s="156"/>
    </row>
    <row r="217" spans="1:14">
      <c r="A217" s="19"/>
      <c r="B217" s="291" t="s">
        <v>413</v>
      </c>
      <c r="C217" s="292" t="s">
        <v>414</v>
      </c>
      <c r="D217" s="167">
        <v>3.7090000000000001</v>
      </c>
      <c r="E217" s="168">
        <v>5.556</v>
      </c>
      <c r="F217" s="397">
        <v>49369.617281929357</v>
      </c>
      <c r="G217" s="294"/>
      <c r="H217" s="333"/>
      <c r="I217" s="484"/>
      <c r="J217" s="333"/>
      <c r="K217" s="433"/>
      <c r="L217" s="434"/>
      <c r="M217" s="20"/>
      <c r="N217" s="156"/>
    </row>
    <row r="218" spans="1:14">
      <c r="A218" s="19"/>
      <c r="B218" s="291" t="s">
        <v>415</v>
      </c>
      <c r="C218" s="292" t="s">
        <v>416</v>
      </c>
      <c r="D218" s="167">
        <v>3.677</v>
      </c>
      <c r="E218" s="168">
        <v>5.5069999999999997</v>
      </c>
      <c r="F218" s="397">
        <v>48933.374710337936</v>
      </c>
      <c r="G218" s="294"/>
      <c r="H218" s="333"/>
      <c r="I218" s="484"/>
      <c r="J218" s="333"/>
      <c r="K218" s="433"/>
      <c r="L218" s="434"/>
      <c r="M218" s="20"/>
      <c r="N218" s="156"/>
    </row>
    <row r="219" spans="1:14">
      <c r="A219" s="19"/>
      <c r="B219" s="291" t="s">
        <v>417</v>
      </c>
      <c r="C219" s="292" t="s">
        <v>418</v>
      </c>
      <c r="D219" s="167">
        <v>3.6509999999999998</v>
      </c>
      <c r="E219" s="168">
        <v>5.4089999999999998</v>
      </c>
      <c r="F219" s="397">
        <v>48497.132138746536</v>
      </c>
      <c r="G219" s="294"/>
      <c r="H219" s="333"/>
      <c r="I219" s="484"/>
      <c r="J219" s="333"/>
      <c r="K219" s="433"/>
      <c r="L219" s="434"/>
      <c r="M219" s="20"/>
      <c r="N219" s="156"/>
    </row>
    <row r="220" spans="1:14">
      <c r="A220" s="19"/>
      <c r="B220" s="291" t="s">
        <v>419</v>
      </c>
      <c r="C220" s="292" t="s">
        <v>420</v>
      </c>
      <c r="D220" s="167">
        <v>3.6179999999999999</v>
      </c>
      <c r="E220" s="168">
        <v>5.36</v>
      </c>
      <c r="F220" s="397">
        <v>48060.889567155122</v>
      </c>
      <c r="G220" s="294"/>
      <c r="H220" s="333"/>
      <c r="I220" s="484"/>
      <c r="J220" s="333"/>
      <c r="K220" s="433"/>
      <c r="L220" s="434"/>
      <c r="M220" s="20"/>
      <c r="N220" s="156"/>
    </row>
    <row r="221" spans="1:14" ht="15.75" thickBot="1">
      <c r="A221" s="19"/>
      <c r="B221" s="298" t="s">
        <v>421</v>
      </c>
      <c r="C221" s="299" t="s">
        <v>422</v>
      </c>
      <c r="D221" s="175">
        <v>3.585</v>
      </c>
      <c r="E221" s="176">
        <v>5.3109999999999999</v>
      </c>
      <c r="F221" s="400">
        <v>47624.646995563722</v>
      </c>
      <c r="G221" s="301"/>
      <c r="H221" s="302"/>
      <c r="I221" s="459"/>
      <c r="J221" s="302"/>
      <c r="K221" s="303"/>
      <c r="L221" s="304"/>
      <c r="M221" s="20"/>
      <c r="N221" s="156"/>
    </row>
    <row r="222" spans="1:14">
      <c r="A222" s="4"/>
      <c r="B222" s="367" t="s">
        <v>423</v>
      </c>
      <c r="C222" s="285" t="s">
        <v>424</v>
      </c>
      <c r="D222" s="183">
        <v>3.5455419999999997</v>
      </c>
      <c r="E222" s="184">
        <v>5.3109999999999999</v>
      </c>
      <c r="F222" s="404">
        <v>47432.20310828834</v>
      </c>
      <c r="G222" s="307">
        <v>53736.202456939434</v>
      </c>
      <c r="H222" s="307">
        <v>56978.337312839823</v>
      </c>
      <c r="I222" s="465"/>
      <c r="J222" s="307"/>
      <c r="K222" s="319"/>
      <c r="L222" s="435"/>
      <c r="M222" s="18"/>
      <c r="N222" s="154"/>
    </row>
    <row r="223" spans="1:14">
      <c r="A223" s="10"/>
      <c r="B223" s="369" t="s">
        <v>425</v>
      </c>
      <c r="C223" s="292" t="s">
        <v>426</v>
      </c>
      <c r="D223" s="167">
        <v>3.5126520000000006</v>
      </c>
      <c r="E223" s="168">
        <v>5.2618240740740738</v>
      </c>
      <c r="F223" s="358">
        <v>46994.095423274899</v>
      </c>
      <c r="G223" s="311">
        <v>53239.503301154451</v>
      </c>
      <c r="H223" s="311">
        <v>56452.480829908323</v>
      </c>
      <c r="I223" s="464"/>
      <c r="J223" s="311"/>
      <c r="K223" s="321"/>
      <c r="L223" s="375"/>
      <c r="M223" s="11"/>
      <c r="N223" s="154"/>
    </row>
    <row r="224" spans="1:14">
      <c r="A224" s="12"/>
      <c r="B224" s="369" t="s">
        <v>427</v>
      </c>
      <c r="C224" s="292" t="s">
        <v>428</v>
      </c>
      <c r="D224" s="167">
        <v>3.4797620000000005</v>
      </c>
      <c r="E224" s="168">
        <v>5.2126481481481477</v>
      </c>
      <c r="F224" s="358">
        <v>46555.987738261436</v>
      </c>
      <c r="G224" s="311">
        <v>52742.804145369468</v>
      </c>
      <c r="H224" s="311">
        <v>55926.624346976845</v>
      </c>
      <c r="I224" s="464"/>
      <c r="J224" s="311"/>
      <c r="K224" s="321"/>
      <c r="L224" s="375"/>
      <c r="M224" s="18"/>
      <c r="N224" s="154"/>
    </row>
    <row r="225" spans="1:14">
      <c r="A225" s="19"/>
      <c r="B225" s="369" t="s">
        <v>429</v>
      </c>
      <c r="C225" s="292" t="s">
        <v>430</v>
      </c>
      <c r="D225" s="167">
        <v>3.4468720000000004</v>
      </c>
      <c r="E225" s="168">
        <v>5.1634722222222216</v>
      </c>
      <c r="F225" s="358">
        <v>46117.880053248009</v>
      </c>
      <c r="G225" s="311">
        <v>52246.104989584492</v>
      </c>
      <c r="H225" s="311">
        <v>55400.767864045345</v>
      </c>
      <c r="I225" s="464"/>
      <c r="J225" s="311"/>
      <c r="K225" s="321"/>
      <c r="L225" s="375"/>
      <c r="M225" s="5"/>
      <c r="N225" s="154"/>
    </row>
    <row r="226" spans="1:14">
      <c r="A226" s="19"/>
      <c r="B226" s="369" t="s">
        <v>431</v>
      </c>
      <c r="C226" s="292" t="s">
        <v>432</v>
      </c>
      <c r="D226" s="167">
        <v>3.4139820000000003</v>
      </c>
      <c r="E226" s="168">
        <v>5.1142962962962963</v>
      </c>
      <c r="F226" s="358">
        <v>45679.772368234553</v>
      </c>
      <c r="G226" s="311">
        <v>51749.405833799494</v>
      </c>
      <c r="H226" s="311">
        <v>54874.911381113874</v>
      </c>
      <c r="I226" s="464"/>
      <c r="J226" s="311"/>
      <c r="K226" s="321"/>
      <c r="L226" s="375"/>
      <c r="M226" s="20"/>
      <c r="N226" s="154"/>
    </row>
    <row r="227" spans="1:14" ht="15.75" thickBot="1">
      <c r="A227" s="12"/>
      <c r="B227" s="370" t="s">
        <v>433</v>
      </c>
      <c r="C227" s="299" t="s">
        <v>434</v>
      </c>
      <c r="D227" s="175">
        <v>3.3810920000000002</v>
      </c>
      <c r="E227" s="176">
        <v>5.0651203703703702</v>
      </c>
      <c r="F227" s="407">
        <v>45241.664683221112</v>
      </c>
      <c r="G227" s="335">
        <v>51252.706678014532</v>
      </c>
      <c r="H227" s="335">
        <v>54349.054898182396</v>
      </c>
      <c r="I227" s="470"/>
      <c r="J227" s="335"/>
      <c r="K227" s="336"/>
      <c r="L227" s="436"/>
      <c r="M227" s="11"/>
      <c r="N227" s="154"/>
    </row>
    <row r="228" spans="1:14">
      <c r="A228" s="10"/>
      <c r="B228" s="367" t="s">
        <v>435</v>
      </c>
      <c r="C228" s="285" t="s">
        <v>436</v>
      </c>
      <c r="D228" s="183">
        <v>3.3482020000000001</v>
      </c>
      <c r="E228" s="184">
        <v>5.0159444444444441</v>
      </c>
      <c r="F228" s="437">
        <v>42511.492753460654</v>
      </c>
      <c r="G228" s="438">
        <v>46090.675255995659</v>
      </c>
      <c r="H228" s="330">
        <v>50849.151046306542</v>
      </c>
      <c r="I228" s="469">
        <v>53823.19841525091</v>
      </c>
      <c r="J228" s="330"/>
      <c r="K228" s="331"/>
      <c r="L228" s="439"/>
      <c r="M228" s="11"/>
      <c r="N228" s="154"/>
    </row>
    <row r="229" spans="1:14">
      <c r="A229" s="4"/>
      <c r="B229" s="390" t="s">
        <v>437</v>
      </c>
      <c r="C229" s="292" t="s">
        <v>438</v>
      </c>
      <c r="D229" s="167">
        <v>3.3153120000000005</v>
      </c>
      <c r="E229" s="168">
        <v>4.966768518518518</v>
      </c>
      <c r="F229" s="381">
        <v>42009.537279755947</v>
      </c>
      <c r="G229" s="333">
        <v>45547.484299568074</v>
      </c>
      <c r="H229" s="440">
        <v>50259.308366444558</v>
      </c>
      <c r="I229" s="465">
        <v>53297.34193231941</v>
      </c>
      <c r="J229" s="307"/>
      <c r="K229" s="319"/>
      <c r="L229" s="435"/>
      <c r="M229" s="20"/>
      <c r="N229" s="154"/>
    </row>
    <row r="230" spans="1:14">
      <c r="A230" s="37"/>
      <c r="B230" s="391" t="s">
        <v>439</v>
      </c>
      <c r="C230" s="441" t="s">
        <v>440</v>
      </c>
      <c r="D230" s="167">
        <v>3.2824220000000004</v>
      </c>
      <c r="E230" s="168">
        <v>4.9175925925925927</v>
      </c>
      <c r="F230" s="381">
        <v>41594.755456459716</v>
      </c>
      <c r="G230" s="333">
        <v>45097.436867217519</v>
      </c>
      <c r="H230" s="442">
        <v>49762.609210659597</v>
      </c>
      <c r="I230" s="471">
        <v>52771.485449387917</v>
      </c>
      <c r="J230" s="326"/>
      <c r="K230" s="327"/>
      <c r="L230" s="443"/>
      <c r="M230" s="5"/>
      <c r="N230" s="154"/>
    </row>
    <row r="231" spans="1:14">
      <c r="A231" s="8"/>
      <c r="B231" s="444" t="s">
        <v>441</v>
      </c>
      <c r="C231" s="292" t="s">
        <v>442</v>
      </c>
      <c r="D231" s="167">
        <v>3.2495320000000003</v>
      </c>
      <c r="E231" s="168">
        <v>4.8684166666666666</v>
      </c>
      <c r="F231" s="381">
        <v>41179.973633163478</v>
      </c>
      <c r="G231" s="333">
        <v>44647.389434866964</v>
      </c>
      <c r="H231" s="333">
        <v>49265.910054874621</v>
      </c>
      <c r="I231" s="468">
        <v>52245.62896645641</v>
      </c>
      <c r="J231" s="333"/>
      <c r="K231" s="333"/>
      <c r="L231" s="445"/>
      <c r="M231" s="18"/>
      <c r="N231" s="154"/>
    </row>
    <row r="232" spans="1:14">
      <c r="A232" s="38"/>
      <c r="B232" s="390" t="s">
        <v>443</v>
      </c>
      <c r="C232" s="446" t="s">
        <v>444</v>
      </c>
      <c r="D232" s="167">
        <v>3.2166420000000002</v>
      </c>
      <c r="E232" s="168">
        <v>4.8192407407407405</v>
      </c>
      <c r="F232" s="381">
        <v>40765.191809867239</v>
      </c>
      <c r="G232" s="333">
        <v>44197.342002516394</v>
      </c>
      <c r="H232" s="440">
        <v>48769.21089908963</v>
      </c>
      <c r="I232" s="465">
        <v>50576.805259381617</v>
      </c>
      <c r="J232" s="307"/>
      <c r="K232" s="319"/>
      <c r="L232" s="435"/>
      <c r="M232" s="20"/>
      <c r="N232" s="154"/>
    </row>
    <row r="233" spans="1:14" ht="15.75" thickBot="1">
      <c r="A233" s="8"/>
      <c r="B233" s="370" t="s">
        <v>445</v>
      </c>
      <c r="C233" s="299" t="s">
        <v>446</v>
      </c>
      <c r="D233" s="175">
        <v>3.1837520000000001</v>
      </c>
      <c r="E233" s="176">
        <v>4.7700648148148144</v>
      </c>
      <c r="F233" s="447">
        <v>40350.409986571001</v>
      </c>
      <c r="G233" s="315">
        <v>43747.294570165846</v>
      </c>
      <c r="H233" s="314">
        <v>48272.511743304647</v>
      </c>
      <c r="I233" s="466">
        <v>50062.611707308701</v>
      </c>
      <c r="J233" s="314"/>
      <c r="K233" s="343"/>
      <c r="L233" s="376"/>
      <c r="M233" s="5"/>
      <c r="N233" s="154"/>
    </row>
    <row r="234" spans="1:14">
      <c r="A234" s="39"/>
      <c r="B234" s="367" t="s">
        <v>447</v>
      </c>
      <c r="C234" s="285" t="s">
        <v>448</v>
      </c>
      <c r="D234" s="183">
        <v>3.1508620000000001</v>
      </c>
      <c r="E234" s="184">
        <v>4.7208888888888882</v>
      </c>
      <c r="F234" s="404">
        <v>37783.519088831039</v>
      </c>
      <c r="G234" s="307">
        <v>40591.287255827054</v>
      </c>
      <c r="H234" s="307">
        <v>43390.390661892292</v>
      </c>
      <c r="I234" s="465">
        <v>47868.956111596686</v>
      </c>
      <c r="J234" s="307"/>
      <c r="K234" s="319"/>
      <c r="L234" s="435"/>
      <c r="M234" s="5"/>
      <c r="N234" s="154"/>
    </row>
    <row r="235" spans="1:14">
      <c r="A235" s="40"/>
      <c r="B235" s="369" t="s">
        <v>449</v>
      </c>
      <c r="C235" s="292" t="s">
        <v>450</v>
      </c>
      <c r="D235" s="167">
        <v>3.1179720000000004</v>
      </c>
      <c r="E235" s="168">
        <v>4.671712962962963</v>
      </c>
      <c r="F235" s="358">
        <v>37392.063127252011</v>
      </c>
      <c r="G235" s="311">
        <v>40170.397150623001</v>
      </c>
      <c r="H235" s="311">
        <v>42940.343229541744</v>
      </c>
      <c r="I235" s="464">
        <v>47372.256955811688</v>
      </c>
      <c r="J235" s="311"/>
      <c r="K235" s="321"/>
      <c r="L235" s="375"/>
      <c r="M235" s="5"/>
      <c r="N235" s="154"/>
    </row>
    <row r="236" spans="1:14">
      <c r="A236" s="41"/>
      <c r="B236" s="369" t="s">
        <v>451</v>
      </c>
      <c r="C236" s="292" t="s">
        <v>452</v>
      </c>
      <c r="D236" s="167">
        <v>3.0850820000000008</v>
      </c>
      <c r="E236" s="168">
        <v>4.6225370370370369</v>
      </c>
      <c r="F236" s="358">
        <v>37000.607165672976</v>
      </c>
      <c r="G236" s="311">
        <v>39749.507045418963</v>
      </c>
      <c r="H236" s="311">
        <v>42490.295797191189</v>
      </c>
      <c r="I236" s="464">
        <v>46875.557800026741</v>
      </c>
      <c r="J236" s="311"/>
      <c r="K236" s="321"/>
      <c r="L236" s="375"/>
      <c r="M236" s="18"/>
      <c r="N236" s="154"/>
    </row>
    <row r="237" spans="1:14">
      <c r="A237" s="19"/>
      <c r="B237" s="369" t="s">
        <v>453</v>
      </c>
      <c r="C237" s="292" t="s">
        <v>454</v>
      </c>
      <c r="D237" s="167">
        <v>3.0521919999999998</v>
      </c>
      <c r="E237" s="168">
        <v>4.5733611111111108</v>
      </c>
      <c r="F237" s="358">
        <v>36609.151204093949</v>
      </c>
      <c r="G237" s="311">
        <v>39328.616940214924</v>
      </c>
      <c r="H237" s="311">
        <v>42040.248364840634</v>
      </c>
      <c r="I237" s="464">
        <v>46378.858644241751</v>
      </c>
      <c r="J237" s="311"/>
      <c r="K237" s="321"/>
      <c r="L237" s="375"/>
      <c r="M237" s="20"/>
      <c r="N237" s="154"/>
    </row>
    <row r="238" spans="1:14">
      <c r="A238" s="4"/>
      <c r="B238" s="369" t="s">
        <v>455</v>
      </c>
      <c r="C238" s="292" t="s">
        <v>456</v>
      </c>
      <c r="D238" s="167">
        <v>3.0193020000000002</v>
      </c>
      <c r="E238" s="168">
        <v>4.5241851851851846</v>
      </c>
      <c r="F238" s="358">
        <v>36217.695242514921</v>
      </c>
      <c r="G238" s="311">
        <v>38907.726835010872</v>
      </c>
      <c r="H238" s="311">
        <v>41590.200932490086</v>
      </c>
      <c r="I238" s="464">
        <v>45882.15948845676</v>
      </c>
      <c r="J238" s="311"/>
      <c r="K238" s="321"/>
      <c r="L238" s="375"/>
      <c r="M238" s="20"/>
      <c r="N238" s="154"/>
    </row>
    <row r="239" spans="1:14" ht="15.75" thickBot="1">
      <c r="A239" s="10"/>
      <c r="B239" s="370" t="s">
        <v>457</v>
      </c>
      <c r="C239" s="299" t="s">
        <v>458</v>
      </c>
      <c r="D239" s="175">
        <v>2.9864120000000001</v>
      </c>
      <c r="E239" s="176">
        <v>4.4750092592592585</v>
      </c>
      <c r="F239" s="407">
        <v>35826.239280935901</v>
      </c>
      <c r="G239" s="335">
        <v>38486.836729806833</v>
      </c>
      <c r="H239" s="335">
        <v>41140.15350013951</v>
      </c>
      <c r="I239" s="470">
        <v>45385.460332671777</v>
      </c>
      <c r="J239" s="335"/>
      <c r="K239" s="448"/>
      <c r="L239" s="436"/>
      <c r="M239" s="5"/>
      <c r="N239" s="154"/>
    </row>
    <row r="240" spans="1:14">
      <c r="A240" s="12"/>
      <c r="B240" s="367" t="s">
        <v>459</v>
      </c>
      <c r="C240" s="285" t="s">
        <v>460</v>
      </c>
      <c r="D240" s="183">
        <v>2.9535220000000004</v>
      </c>
      <c r="E240" s="184">
        <v>4.4258333333333333</v>
      </c>
      <c r="F240" s="329">
        <v>33146.51641847405</v>
      </c>
      <c r="G240" s="330">
        <v>35434.783319356859</v>
      </c>
      <c r="H240" s="330">
        <v>37534.110873905804</v>
      </c>
      <c r="I240" s="469">
        <v>40690.106067788962</v>
      </c>
      <c r="J240" s="330">
        <v>46463.25684279851</v>
      </c>
      <c r="K240" s="331"/>
      <c r="L240" s="439"/>
      <c r="M240" s="18"/>
      <c r="N240" s="154"/>
    </row>
    <row r="241" spans="1:14">
      <c r="A241" s="19"/>
      <c r="B241" s="369" t="s">
        <v>461</v>
      </c>
      <c r="C241" s="292" t="s">
        <v>462</v>
      </c>
      <c r="D241" s="167">
        <v>2.9206320000000008</v>
      </c>
      <c r="E241" s="168">
        <v>4.3766574074074072</v>
      </c>
      <c r="F241" s="309">
        <v>32780.718903274625</v>
      </c>
      <c r="G241" s="311">
        <v>35043.327357777845</v>
      </c>
      <c r="H241" s="311">
        <v>37119.329050609565</v>
      </c>
      <c r="I241" s="464">
        <v>40240.058635438414</v>
      </c>
      <c r="J241" s="311">
        <v>45949.063290725629</v>
      </c>
      <c r="K241" s="319"/>
      <c r="L241" s="375"/>
      <c r="M241" s="18"/>
      <c r="N241" s="154"/>
    </row>
    <row r="242" spans="1:14">
      <c r="A242" s="19"/>
      <c r="B242" s="369" t="s">
        <v>463</v>
      </c>
      <c r="C242" s="292" t="s">
        <v>464</v>
      </c>
      <c r="D242" s="167">
        <v>2.8877419999999998</v>
      </c>
      <c r="E242" s="168">
        <v>4.3274814814814819</v>
      </c>
      <c r="F242" s="309">
        <v>32414.9213880752</v>
      </c>
      <c r="G242" s="311">
        <v>34651.871396198818</v>
      </c>
      <c r="H242" s="311">
        <v>36704.547227313335</v>
      </c>
      <c r="I242" s="464">
        <v>39790.011203087837</v>
      </c>
      <c r="J242" s="311">
        <v>45434.869738652749</v>
      </c>
      <c r="K242" s="321"/>
      <c r="L242" s="375"/>
      <c r="M242" s="11"/>
      <c r="N242" s="154"/>
    </row>
    <row r="243" spans="1:14">
      <c r="A243" s="12"/>
      <c r="B243" s="369" t="s">
        <v>465</v>
      </c>
      <c r="C243" s="292" t="s">
        <v>466</v>
      </c>
      <c r="D243" s="167">
        <v>2.8548520000000002</v>
      </c>
      <c r="E243" s="168">
        <v>4.2783055555555549</v>
      </c>
      <c r="F243" s="309">
        <v>32049.123872875767</v>
      </c>
      <c r="G243" s="311">
        <v>34260.415434619783</v>
      </c>
      <c r="H243" s="311">
        <v>36289.765404017089</v>
      </c>
      <c r="I243" s="464">
        <v>39339.963770737275</v>
      </c>
      <c r="J243" s="311">
        <v>44920.676186579854</v>
      </c>
      <c r="K243" s="321"/>
      <c r="L243" s="375"/>
      <c r="M243" s="20"/>
      <c r="N243" s="154"/>
    </row>
    <row r="244" spans="1:14">
      <c r="A244" s="10"/>
      <c r="B244" s="369" t="s">
        <v>467</v>
      </c>
      <c r="C244" s="292" t="s">
        <v>468</v>
      </c>
      <c r="D244" s="167">
        <v>2.8219620000000005</v>
      </c>
      <c r="E244" s="168">
        <v>4.2291296296296288</v>
      </c>
      <c r="F244" s="309">
        <v>31683.326357676349</v>
      </c>
      <c r="G244" s="311">
        <v>33868.959473040748</v>
      </c>
      <c r="H244" s="311">
        <v>35874.983580720851</v>
      </c>
      <c r="I244" s="464">
        <v>38889.91633838672</v>
      </c>
      <c r="J244" s="311">
        <v>44406.482634506974</v>
      </c>
      <c r="K244" s="321"/>
      <c r="L244" s="375"/>
      <c r="M244" s="11"/>
      <c r="N244" s="154"/>
    </row>
    <row r="245" spans="1:14" ht="15.75" thickBot="1">
      <c r="A245" s="4"/>
      <c r="B245" s="370" t="s">
        <v>469</v>
      </c>
      <c r="C245" s="299" t="s">
        <v>470</v>
      </c>
      <c r="D245" s="175">
        <v>2.7890720000000004</v>
      </c>
      <c r="E245" s="176">
        <v>4.1799537037037036</v>
      </c>
      <c r="F245" s="312">
        <v>31317.528842476939</v>
      </c>
      <c r="G245" s="314">
        <v>33477.503511461735</v>
      </c>
      <c r="H245" s="314">
        <v>35460.201757424613</v>
      </c>
      <c r="I245" s="466">
        <v>38439.868906036158</v>
      </c>
      <c r="J245" s="314">
        <v>43892.289082434079</v>
      </c>
      <c r="K245" s="314"/>
      <c r="L245" s="376"/>
      <c r="M245" s="11"/>
      <c r="N245" s="154"/>
    </row>
    <row r="246" spans="1:14">
      <c r="A246" s="12"/>
      <c r="B246" s="367" t="s">
        <v>471</v>
      </c>
      <c r="C246" s="182" t="s">
        <v>472</v>
      </c>
      <c r="D246" s="183">
        <v>2.7561820000000004</v>
      </c>
      <c r="E246" s="184">
        <v>4.1307777777777774</v>
      </c>
      <c r="F246" s="356">
        <v>28509.681744761434</v>
      </c>
      <c r="G246" s="368">
        <v>30951.73132727751</v>
      </c>
      <c r="H246" s="318">
        <v>31931.41751940034</v>
      </c>
      <c r="I246" s="463">
        <v>35045.419934128382</v>
      </c>
      <c r="J246" s="318">
        <v>39459.35076186985</v>
      </c>
      <c r="K246" s="339">
        <v>43378.095530361206</v>
      </c>
      <c r="L246" s="341"/>
      <c r="M246" s="18"/>
      <c r="N246" s="154"/>
    </row>
    <row r="247" spans="1:14">
      <c r="A247" s="12"/>
      <c r="B247" s="369" t="s">
        <v>473</v>
      </c>
      <c r="C247" s="166" t="s">
        <v>474</v>
      </c>
      <c r="D247" s="167">
        <v>2.7232920000000003</v>
      </c>
      <c r="E247" s="168">
        <v>4.0816018518518522</v>
      </c>
      <c r="F247" s="358">
        <v>28173.166750629705</v>
      </c>
      <c r="G247" s="310">
        <v>30585.933812078081</v>
      </c>
      <c r="H247" s="311">
        <v>31553.957073342317</v>
      </c>
      <c r="I247" s="464">
        <v>34630.638110832144</v>
      </c>
      <c r="J247" s="311">
        <v>38991.80893323139</v>
      </c>
      <c r="K247" s="321">
        <v>40706.259769446355</v>
      </c>
      <c r="L247" s="322"/>
      <c r="M247" s="5"/>
      <c r="N247" s="154"/>
    </row>
    <row r="248" spans="1:14">
      <c r="A248" s="10"/>
      <c r="B248" s="369" t="s">
        <v>475</v>
      </c>
      <c r="C248" s="166" t="s">
        <v>476</v>
      </c>
      <c r="D248" s="167">
        <v>2.6904020000000002</v>
      </c>
      <c r="E248" s="168">
        <v>4.0324259259259252</v>
      </c>
      <c r="F248" s="358">
        <v>27836.65175649798</v>
      </c>
      <c r="G248" s="310">
        <v>30220.136296878671</v>
      </c>
      <c r="H248" s="311">
        <v>31176.496627284294</v>
      </c>
      <c r="I248" s="464">
        <v>34215.856287535913</v>
      </c>
      <c r="J248" s="311">
        <v>38524.267104592946</v>
      </c>
      <c r="K248" s="321">
        <v>40192.066217373489</v>
      </c>
      <c r="L248" s="322"/>
      <c r="M248" s="20"/>
      <c r="N248" s="154"/>
    </row>
    <row r="249" spans="1:14">
      <c r="A249" s="4"/>
      <c r="B249" s="369" t="s">
        <v>477</v>
      </c>
      <c r="C249" s="166" t="s">
        <v>478</v>
      </c>
      <c r="D249" s="167">
        <v>2.6575120000000001</v>
      </c>
      <c r="E249" s="168">
        <v>3.9832499999999995</v>
      </c>
      <c r="F249" s="358">
        <v>27500.136762366237</v>
      </c>
      <c r="G249" s="310">
        <v>29854.338781679235</v>
      </c>
      <c r="H249" s="311">
        <v>30799.03618122626</v>
      </c>
      <c r="I249" s="464">
        <v>33801.074464239668</v>
      </c>
      <c r="J249" s="311">
        <v>38056.725275954464</v>
      </c>
      <c r="K249" s="321">
        <v>39677.872665300587</v>
      </c>
      <c r="L249" s="322"/>
      <c r="M249" s="11"/>
      <c r="N249" s="154"/>
    </row>
    <row r="250" spans="1:14">
      <c r="A250" s="4"/>
      <c r="B250" s="369" t="s">
        <v>479</v>
      </c>
      <c r="C250" s="166" t="s">
        <v>480</v>
      </c>
      <c r="D250" s="167">
        <v>2.6246220000000005</v>
      </c>
      <c r="E250" s="168">
        <v>3.9340740740740738</v>
      </c>
      <c r="F250" s="358">
        <v>27163.621768234501</v>
      </c>
      <c r="G250" s="310">
        <v>29488.541266479817</v>
      </c>
      <c r="H250" s="311">
        <v>30421.575735168233</v>
      </c>
      <c r="I250" s="464">
        <v>33386.292640943429</v>
      </c>
      <c r="J250" s="311">
        <v>37589.183447316005</v>
      </c>
      <c r="K250" s="321">
        <v>39163.679113227707</v>
      </c>
      <c r="L250" s="322"/>
      <c r="M250" s="11"/>
      <c r="N250" s="154"/>
    </row>
    <row r="251" spans="1:14" ht="15.75" thickBot="1">
      <c r="A251" s="19"/>
      <c r="B251" s="370" t="s">
        <v>481</v>
      </c>
      <c r="C251" s="174" t="s">
        <v>482</v>
      </c>
      <c r="D251" s="175">
        <v>2.5917320000000004</v>
      </c>
      <c r="E251" s="176">
        <v>3.8848981481481482</v>
      </c>
      <c r="F251" s="407">
        <v>26827.106774102758</v>
      </c>
      <c r="G251" s="449">
        <v>29122.743751280399</v>
      </c>
      <c r="H251" s="335">
        <v>30044.115289110199</v>
      </c>
      <c r="I251" s="470">
        <v>32971.510817647199</v>
      </c>
      <c r="J251" s="335">
        <v>37121.641618677539</v>
      </c>
      <c r="K251" s="336">
        <v>38649.485561154812</v>
      </c>
      <c r="L251" s="337"/>
      <c r="M251" s="20"/>
      <c r="N251" s="154"/>
    </row>
    <row r="252" spans="1:14">
      <c r="A252" s="12"/>
      <c r="B252" s="367" t="s">
        <v>483</v>
      </c>
      <c r="C252" s="182" t="s">
        <v>484</v>
      </c>
      <c r="D252" s="183">
        <v>2.5588420000000003</v>
      </c>
      <c r="E252" s="184">
        <v>3.835722222222222</v>
      </c>
      <c r="F252" s="329">
        <v>26035.737476485425</v>
      </c>
      <c r="G252" s="330">
        <v>26945.446083456627</v>
      </c>
      <c r="H252" s="330">
        <v>27855.154690427826</v>
      </c>
      <c r="I252" s="469">
        <v>30121.509146537766</v>
      </c>
      <c r="J252" s="330">
        <v>33470.119665639853</v>
      </c>
      <c r="K252" s="331">
        <v>35744.39118306787</v>
      </c>
      <c r="L252" s="332">
        <v>38135.292009081932</v>
      </c>
      <c r="M252" s="5"/>
      <c r="N252" s="154"/>
    </row>
    <row r="253" spans="1:14">
      <c r="A253" s="19"/>
      <c r="B253" s="369" t="s">
        <v>485</v>
      </c>
      <c r="C253" s="166" t="s">
        <v>486</v>
      </c>
      <c r="D253" s="167">
        <v>2.5259520000000002</v>
      </c>
      <c r="E253" s="168">
        <v>3.7865462962962964</v>
      </c>
      <c r="F253" s="309">
        <v>25705.053947782992</v>
      </c>
      <c r="G253" s="311">
        <v>26603.099623895589</v>
      </c>
      <c r="H253" s="311">
        <v>27501.145300008189</v>
      </c>
      <c r="I253" s="464">
        <v>29738.217235050448</v>
      </c>
      <c r="J253" s="311">
        <v>33043.398095006502</v>
      </c>
      <c r="K253" s="321">
        <v>35288.512285288009</v>
      </c>
      <c r="L253" s="322">
        <v>37621.098457009044</v>
      </c>
      <c r="M253" s="18"/>
      <c r="N253" s="154"/>
    </row>
    <row r="254" spans="1:14">
      <c r="A254" s="19"/>
      <c r="B254" s="369" t="s">
        <v>487</v>
      </c>
      <c r="C254" s="166" t="s">
        <v>488</v>
      </c>
      <c r="D254" s="167">
        <v>2.4930620000000001</v>
      </c>
      <c r="E254" s="168">
        <v>3.7373703703703698</v>
      </c>
      <c r="F254" s="309">
        <v>25374.370419080558</v>
      </c>
      <c r="G254" s="311">
        <v>26260.753164334543</v>
      </c>
      <c r="H254" s="311">
        <v>27147.135909588538</v>
      </c>
      <c r="I254" s="464">
        <v>29354.925323563104</v>
      </c>
      <c r="J254" s="311">
        <v>32616.676524373168</v>
      </c>
      <c r="K254" s="321">
        <v>34832.633387508147</v>
      </c>
      <c r="L254" s="322">
        <v>37106.904904936149</v>
      </c>
      <c r="M254" s="20"/>
      <c r="N254" s="154"/>
    </row>
    <row r="255" spans="1:14">
      <c r="A255" s="12"/>
      <c r="B255" s="369" t="s">
        <v>489</v>
      </c>
      <c r="C255" s="166" t="s">
        <v>490</v>
      </c>
      <c r="D255" s="167">
        <v>2.460172</v>
      </c>
      <c r="E255" s="168">
        <v>3.6881944444444441</v>
      </c>
      <c r="F255" s="309">
        <v>25043.686890378114</v>
      </c>
      <c r="G255" s="311">
        <v>25918.406704773504</v>
      </c>
      <c r="H255" s="311">
        <v>26793.126519168898</v>
      </c>
      <c r="I255" s="464">
        <v>28971.633412075775</v>
      </c>
      <c r="J255" s="311">
        <v>32189.954953739809</v>
      </c>
      <c r="K255" s="321">
        <v>34376.754489728286</v>
      </c>
      <c r="L255" s="322">
        <v>36592.711352863269</v>
      </c>
      <c r="M255" s="5"/>
      <c r="N255" s="154"/>
    </row>
    <row r="256" spans="1:14">
      <c r="A256" s="19"/>
      <c r="B256" s="369" t="s">
        <v>491</v>
      </c>
      <c r="C256" s="166" t="s">
        <v>492</v>
      </c>
      <c r="D256" s="167">
        <v>2.4272820000000004</v>
      </c>
      <c r="E256" s="168">
        <v>3.6390185185185184</v>
      </c>
      <c r="F256" s="309">
        <v>24713.003361675695</v>
      </c>
      <c r="G256" s="311">
        <v>25576.060245212469</v>
      </c>
      <c r="H256" s="311">
        <v>26439.117128749254</v>
      </c>
      <c r="I256" s="464">
        <v>28588.341500588453</v>
      </c>
      <c r="J256" s="311">
        <v>31763.233383106468</v>
      </c>
      <c r="K256" s="321">
        <v>33920.875591948425</v>
      </c>
      <c r="L256" s="322">
        <v>36078.517800790389</v>
      </c>
      <c r="M256" s="5"/>
      <c r="N256" s="154"/>
    </row>
    <row r="257" spans="1:14" ht="15.75" thickBot="1">
      <c r="A257" s="10"/>
      <c r="B257" s="370" t="s">
        <v>493</v>
      </c>
      <c r="C257" s="174" t="s">
        <v>494</v>
      </c>
      <c r="D257" s="175">
        <v>2.3943920000000003</v>
      </c>
      <c r="E257" s="176">
        <v>3.5898425925925923</v>
      </c>
      <c r="F257" s="334">
        <v>24382.319832973251</v>
      </c>
      <c r="G257" s="335">
        <v>25233.713785651435</v>
      </c>
      <c r="H257" s="335">
        <v>26085.107738329611</v>
      </c>
      <c r="I257" s="470">
        <v>28205.049589101109</v>
      </c>
      <c r="J257" s="335">
        <v>31336.511812473116</v>
      </c>
      <c r="K257" s="336">
        <v>33464.996694168571</v>
      </c>
      <c r="L257" s="337">
        <v>35564.324248717494</v>
      </c>
      <c r="M257" s="5"/>
      <c r="N257" s="154"/>
    </row>
    <row r="258" spans="1:14">
      <c r="A258" s="4"/>
      <c r="B258" s="367" t="s">
        <v>495</v>
      </c>
      <c r="C258" s="182" t="s">
        <v>496</v>
      </c>
      <c r="D258" s="183">
        <v>2.3615019999999998</v>
      </c>
      <c r="E258" s="184">
        <v>3.5406666666666666</v>
      </c>
      <c r="F258" s="329">
        <v>23286.187112709315</v>
      </c>
      <c r="G258" s="330">
        <v>24125.918134528882</v>
      </c>
      <c r="H258" s="330">
        <v>24965.649156348471</v>
      </c>
      <c r="I258" s="469">
        <v>26225.245689077823</v>
      </c>
      <c r="J258" s="330">
        <v>27901.933570261746</v>
      </c>
      <c r="K258" s="331">
        <v>30155.211704981983</v>
      </c>
      <c r="L258" s="332">
        <v>33102.261320465725</v>
      </c>
      <c r="M258" s="18"/>
      <c r="N258" s="154"/>
    </row>
    <row r="259" spans="1:14">
      <c r="A259" s="12"/>
      <c r="B259" s="369" t="s">
        <v>497</v>
      </c>
      <c r="C259" s="166" t="s">
        <v>498</v>
      </c>
      <c r="D259" s="167">
        <v>2.3286120000000001</v>
      </c>
      <c r="E259" s="168">
        <v>3.4914907407407405</v>
      </c>
      <c r="F259" s="309">
        <v>22967.166514865483</v>
      </c>
      <c r="G259" s="311">
        <v>23795.234605826452</v>
      </c>
      <c r="H259" s="311">
        <v>24623.302696787425</v>
      </c>
      <c r="I259" s="464">
        <v>25865.404833228873</v>
      </c>
      <c r="J259" s="311">
        <v>27518.641658774406</v>
      </c>
      <c r="K259" s="321">
        <v>29740.429881685748</v>
      </c>
      <c r="L259" s="322">
        <v>32646.382422685849</v>
      </c>
      <c r="M259" s="20"/>
      <c r="N259" s="154"/>
    </row>
    <row r="260" spans="1:14">
      <c r="A260" s="10"/>
      <c r="B260" s="369" t="s">
        <v>499</v>
      </c>
      <c r="C260" s="166" t="s">
        <v>500</v>
      </c>
      <c r="D260" s="167">
        <v>2.2957220000000005</v>
      </c>
      <c r="E260" s="168">
        <v>3.4423148148148144</v>
      </c>
      <c r="F260" s="309">
        <v>22648.145917021659</v>
      </c>
      <c r="G260" s="311">
        <v>23464.551077124022</v>
      </c>
      <c r="H260" s="311">
        <v>24280.956237226386</v>
      </c>
      <c r="I260" s="464">
        <v>25505.563977379934</v>
      </c>
      <c r="J260" s="311">
        <v>27135.349747287084</v>
      </c>
      <c r="K260" s="321">
        <v>29325.648058389517</v>
      </c>
      <c r="L260" s="322">
        <v>32190.503524905998</v>
      </c>
      <c r="M260" s="20"/>
      <c r="N260" s="154"/>
    </row>
    <row r="261" spans="1:14">
      <c r="A261" s="10"/>
      <c r="B261" s="369" t="s">
        <v>501</v>
      </c>
      <c r="C261" s="166" t="s">
        <v>502</v>
      </c>
      <c r="D261" s="167">
        <v>2.262832</v>
      </c>
      <c r="E261" s="168">
        <v>3.3931388888888887</v>
      </c>
      <c r="F261" s="309">
        <v>22329.125319177827</v>
      </c>
      <c r="G261" s="311">
        <v>23133.867548421596</v>
      </c>
      <c r="H261" s="311">
        <v>23938.609777665351</v>
      </c>
      <c r="I261" s="464">
        <v>25145.723121530988</v>
      </c>
      <c r="J261" s="311">
        <v>26752.057835799751</v>
      </c>
      <c r="K261" s="321">
        <v>28910.866235093268</v>
      </c>
      <c r="L261" s="322">
        <v>31734.624627126137</v>
      </c>
      <c r="M261" s="5"/>
      <c r="N261" s="154"/>
    </row>
    <row r="262" spans="1:14">
      <c r="A262" s="19"/>
      <c r="B262" s="369" t="s">
        <v>503</v>
      </c>
      <c r="C262" s="166" t="s">
        <v>504</v>
      </c>
      <c r="D262" s="167">
        <v>2.2299420000000003</v>
      </c>
      <c r="E262" s="168">
        <v>3.3439629629629626</v>
      </c>
      <c r="F262" s="309">
        <v>22010.10472133401</v>
      </c>
      <c r="G262" s="311">
        <v>22803.184019719156</v>
      </c>
      <c r="H262" s="311">
        <v>23596.263318104306</v>
      </c>
      <c r="I262" s="464">
        <v>24785.882265682038</v>
      </c>
      <c r="J262" s="311">
        <v>26368.765924312422</v>
      </c>
      <c r="K262" s="321">
        <v>28496.08441179703</v>
      </c>
      <c r="L262" s="322">
        <v>31278.745729346279</v>
      </c>
      <c r="M262" s="18"/>
      <c r="N262" s="154"/>
    </row>
    <row r="263" spans="1:14" ht="15.75" thickBot="1">
      <c r="A263" s="4"/>
      <c r="B263" s="370" t="s">
        <v>505</v>
      </c>
      <c r="C263" s="174" t="s">
        <v>506</v>
      </c>
      <c r="D263" s="175">
        <v>2.1970520000000002</v>
      </c>
      <c r="E263" s="176">
        <v>3.2947870370370369</v>
      </c>
      <c r="F263" s="334">
        <v>21691.084123490175</v>
      </c>
      <c r="G263" s="335">
        <v>22472.500491016719</v>
      </c>
      <c r="H263" s="335">
        <v>23253.916858543267</v>
      </c>
      <c r="I263" s="470">
        <v>24426.041409833088</v>
      </c>
      <c r="J263" s="335">
        <v>25985.474012825089</v>
      </c>
      <c r="K263" s="336">
        <v>28081.302588500799</v>
      </c>
      <c r="L263" s="337">
        <v>30822.866831566422</v>
      </c>
      <c r="M263" s="18"/>
      <c r="N263" s="154"/>
    </row>
    <row r="264" spans="1:14">
      <c r="A264" s="12"/>
      <c r="B264" s="367" t="s">
        <v>507</v>
      </c>
      <c r="C264" s="182" t="s">
        <v>508</v>
      </c>
      <c r="D264" s="183">
        <v>2.1641620000000001</v>
      </c>
      <c r="E264" s="184">
        <v>3.2456111111111108</v>
      </c>
      <c r="F264" s="329">
        <v>20987.186807312377</v>
      </c>
      <c r="G264" s="330">
        <v>21372.063525646347</v>
      </c>
      <c r="H264" s="330">
        <v>22141.816962314289</v>
      </c>
      <c r="I264" s="469">
        <v>22911.570398982225</v>
      </c>
      <c r="J264" s="330">
        <v>23681.323835650175</v>
      </c>
      <c r="K264" s="331">
        <v>25602.182101337752</v>
      </c>
      <c r="L264" s="332">
        <v>28051.397483538527</v>
      </c>
      <c r="M264" s="11"/>
      <c r="N264" s="154"/>
    </row>
    <row r="265" spans="1:14">
      <c r="A265" s="12"/>
      <c r="B265" s="369" t="s">
        <v>509</v>
      </c>
      <c r="C265" s="166" t="s">
        <v>510</v>
      </c>
      <c r="D265" s="167">
        <v>2.1312720000000005</v>
      </c>
      <c r="E265" s="168">
        <v>3.1964351851851851</v>
      </c>
      <c r="F265" s="309">
        <v>20673.997674897844</v>
      </c>
      <c r="G265" s="311">
        <v>21053.042927802519</v>
      </c>
      <c r="H265" s="311">
        <v>21811.133433611853</v>
      </c>
      <c r="I265" s="464">
        <v>22569.22393942119</v>
      </c>
      <c r="J265" s="311">
        <v>23327.314445230531</v>
      </c>
      <c r="K265" s="321">
        <v>25218.890189850426</v>
      </c>
      <c r="L265" s="322">
        <v>27630.78419481299</v>
      </c>
      <c r="M265" s="20"/>
      <c r="N265" s="154"/>
    </row>
    <row r="266" spans="1:14">
      <c r="A266" s="10"/>
      <c r="B266" s="369" t="s">
        <v>511</v>
      </c>
      <c r="C266" s="166" t="s">
        <v>512</v>
      </c>
      <c r="D266" s="167">
        <v>2.098382</v>
      </c>
      <c r="E266" s="168">
        <v>3.1472592592592594</v>
      </c>
      <c r="F266" s="309">
        <v>20360.808542483323</v>
      </c>
      <c r="G266" s="311">
        <v>20734.022329958691</v>
      </c>
      <c r="H266" s="311">
        <v>21480.449904909427</v>
      </c>
      <c r="I266" s="464">
        <v>22226.877479860152</v>
      </c>
      <c r="J266" s="311">
        <v>22973.305054810888</v>
      </c>
      <c r="K266" s="321">
        <v>24835.598278363093</v>
      </c>
      <c r="L266" s="322">
        <v>27210.17090608746</v>
      </c>
      <c r="M266" s="11"/>
      <c r="N266" s="154"/>
    </row>
    <row r="267" spans="1:14">
      <c r="A267" s="4"/>
      <c r="B267" s="369" t="s">
        <v>513</v>
      </c>
      <c r="C267" s="166" t="s">
        <v>514</v>
      </c>
      <c r="D267" s="167">
        <v>2.0654919999999999</v>
      </c>
      <c r="E267" s="168">
        <v>3.0980833333333329</v>
      </c>
      <c r="F267" s="309">
        <v>20047.619410068794</v>
      </c>
      <c r="G267" s="311">
        <v>20415.001732114859</v>
      </c>
      <c r="H267" s="311">
        <v>21149.766376206986</v>
      </c>
      <c r="I267" s="464">
        <v>21884.53102029911</v>
      </c>
      <c r="J267" s="311">
        <v>22619.295664391233</v>
      </c>
      <c r="K267" s="321">
        <v>24452.306366875757</v>
      </c>
      <c r="L267" s="322">
        <v>26789.557617361919</v>
      </c>
      <c r="M267" s="11"/>
      <c r="N267" s="154"/>
    </row>
    <row r="268" spans="1:14">
      <c r="A268" s="4"/>
      <c r="B268" s="369" t="s">
        <v>515</v>
      </c>
      <c r="C268" s="166" t="s">
        <v>516</v>
      </c>
      <c r="D268" s="167">
        <v>2.0326020000000002</v>
      </c>
      <c r="E268" s="168">
        <v>3.0489074074074072</v>
      </c>
      <c r="F268" s="309">
        <v>19734.430277654272</v>
      </c>
      <c r="G268" s="311">
        <v>20095.981134271031</v>
      </c>
      <c r="H268" s="311">
        <v>20819.082847504553</v>
      </c>
      <c r="I268" s="464">
        <v>21542.184560738075</v>
      </c>
      <c r="J268" s="311">
        <v>22265.286273971597</v>
      </c>
      <c r="K268" s="321">
        <v>24069.014455388427</v>
      </c>
      <c r="L268" s="322">
        <v>26368.944328636382</v>
      </c>
      <c r="M268" s="20"/>
      <c r="N268" s="154"/>
    </row>
    <row r="269" spans="1:14" ht="15.75" thickBot="1">
      <c r="A269" s="19"/>
      <c r="B269" s="370" t="s">
        <v>517</v>
      </c>
      <c r="C269" s="174" t="s">
        <v>518</v>
      </c>
      <c r="D269" s="175">
        <v>1.9997120000000002</v>
      </c>
      <c r="E269" s="176">
        <v>2.9997314814814811</v>
      </c>
      <c r="F269" s="334">
        <v>19421.24114523975</v>
      </c>
      <c r="G269" s="335">
        <v>19776.960536427207</v>
      </c>
      <c r="H269" s="335">
        <v>20488.39931880212</v>
      </c>
      <c r="I269" s="470">
        <v>21199.838101177033</v>
      </c>
      <c r="J269" s="335">
        <v>21911.276883551953</v>
      </c>
      <c r="K269" s="336">
        <v>23685.722543901094</v>
      </c>
      <c r="L269" s="337">
        <v>25948.331039910834</v>
      </c>
      <c r="M269" s="11"/>
      <c r="N269" s="154"/>
    </row>
    <row r="270" spans="1:14">
      <c r="A270" s="12"/>
      <c r="B270" s="367" t="s">
        <v>519</v>
      </c>
      <c r="C270" s="182" t="s">
        <v>520</v>
      </c>
      <c r="D270" s="183">
        <v>1.9668220000000003</v>
      </c>
      <c r="E270" s="184">
        <v>2.9505555555555554</v>
      </c>
      <c r="F270" s="329">
        <v>18758.164087067064</v>
      </c>
      <c r="G270" s="330">
        <v>19108.052012825225</v>
      </c>
      <c r="H270" s="330">
        <v>19457.939938583371</v>
      </c>
      <c r="I270" s="469">
        <v>20157.715790099686</v>
      </c>
      <c r="J270" s="330">
        <v>20857.491641615994</v>
      </c>
      <c r="K270" s="331">
        <v>21557.267493132305</v>
      </c>
      <c r="L270" s="332">
        <v>23302.430632413772</v>
      </c>
      <c r="M270" s="5"/>
      <c r="N270" s="154"/>
    </row>
    <row r="271" spans="1:14">
      <c r="A271" s="19"/>
      <c r="B271" s="369" t="s">
        <v>521</v>
      </c>
      <c r="C271" s="166" t="s">
        <v>522</v>
      </c>
      <c r="D271" s="167">
        <v>1.9339320000000002</v>
      </c>
      <c r="E271" s="168">
        <v>2.9013796296296297</v>
      </c>
      <c r="F271" s="309">
        <v>18450.806420081841</v>
      </c>
      <c r="G271" s="311">
        <v>18794.862880410703</v>
      </c>
      <c r="H271" s="311">
        <v>19138.919340739551</v>
      </c>
      <c r="I271" s="464">
        <v>19827.032261397249</v>
      </c>
      <c r="J271" s="311">
        <v>20515.145182054963</v>
      </c>
      <c r="K271" s="321">
        <v>21203.258102712662</v>
      </c>
      <c r="L271" s="322">
        <v>22919.138720926439</v>
      </c>
      <c r="M271" s="18"/>
      <c r="N271" s="154"/>
    </row>
    <row r="272" spans="1:14">
      <c r="A272" s="19"/>
      <c r="B272" s="369" t="s">
        <v>523</v>
      </c>
      <c r="C272" s="166" t="s">
        <v>524</v>
      </c>
      <c r="D272" s="167">
        <v>1.9010420000000003</v>
      </c>
      <c r="E272" s="168">
        <v>2.8522037037037036</v>
      </c>
      <c r="F272" s="309">
        <v>18143.448753096614</v>
      </c>
      <c r="G272" s="311">
        <v>18481.673747996167</v>
      </c>
      <c r="H272" s="311">
        <v>18819.898742895719</v>
      </c>
      <c r="I272" s="464">
        <v>19496.34873269482</v>
      </c>
      <c r="J272" s="311">
        <v>20172.798722493921</v>
      </c>
      <c r="K272" s="321">
        <v>20849.248712293022</v>
      </c>
      <c r="L272" s="322">
        <v>22535.846809439103</v>
      </c>
      <c r="M272" s="18"/>
      <c r="N272" s="154"/>
    </row>
    <row r="273" spans="1:14">
      <c r="A273" s="12"/>
      <c r="B273" s="369" t="s">
        <v>525</v>
      </c>
      <c r="C273" s="166" t="s">
        <v>526</v>
      </c>
      <c r="D273" s="167">
        <v>1.868152</v>
      </c>
      <c r="E273" s="168">
        <v>2.8030277777777779</v>
      </c>
      <c r="F273" s="309">
        <v>17836.091086111392</v>
      </c>
      <c r="G273" s="311">
        <v>18168.484615581645</v>
      </c>
      <c r="H273" s="311">
        <v>18500.878145051891</v>
      </c>
      <c r="I273" s="464">
        <v>19165.66520399239</v>
      </c>
      <c r="J273" s="311">
        <v>19830.452262932886</v>
      </c>
      <c r="K273" s="321">
        <v>20495.239321873381</v>
      </c>
      <c r="L273" s="322">
        <v>22152.554897951777</v>
      </c>
      <c r="M273" s="20"/>
      <c r="N273" s="154"/>
    </row>
    <row r="274" spans="1:14">
      <c r="A274" s="19"/>
      <c r="B274" s="369" t="s">
        <v>527</v>
      </c>
      <c r="C274" s="166" t="s">
        <v>528</v>
      </c>
      <c r="D274" s="167">
        <v>1.8352620000000002</v>
      </c>
      <c r="E274" s="168">
        <v>2.7538518518518513</v>
      </c>
      <c r="F274" s="309">
        <v>17528.733419126176</v>
      </c>
      <c r="G274" s="311">
        <v>17855.29548316712</v>
      </c>
      <c r="H274" s="311">
        <v>18181.857547208067</v>
      </c>
      <c r="I274" s="464">
        <v>18834.98167528995</v>
      </c>
      <c r="J274" s="311">
        <v>19488.105803371847</v>
      </c>
      <c r="K274" s="321">
        <v>20141.22993145373</v>
      </c>
      <c r="L274" s="322">
        <v>21769.262986464448</v>
      </c>
      <c r="M274" s="11"/>
      <c r="N274" s="154"/>
    </row>
    <row r="275" spans="1:14" ht="15.75" thickBot="1">
      <c r="A275" s="10"/>
      <c r="B275" s="370" t="s">
        <v>529</v>
      </c>
      <c r="C275" s="174" t="s">
        <v>530</v>
      </c>
      <c r="D275" s="175">
        <v>1.8023720000000001</v>
      </c>
      <c r="E275" s="176">
        <v>2.7046759259259257</v>
      </c>
      <c r="F275" s="334">
        <v>17221.37575214095</v>
      </c>
      <c r="G275" s="335">
        <v>17542.106350752591</v>
      </c>
      <c r="H275" s="335">
        <v>17862.836949364235</v>
      </c>
      <c r="I275" s="470">
        <v>18504.29814658752</v>
      </c>
      <c r="J275" s="335">
        <v>19145.759343810802</v>
      </c>
      <c r="K275" s="336">
        <v>19787.220541034094</v>
      </c>
      <c r="L275" s="337">
        <v>21385.971074977107</v>
      </c>
      <c r="M275" s="11"/>
      <c r="N275" s="154"/>
    </row>
    <row r="276" spans="1:14">
      <c r="A276" s="4"/>
      <c r="B276" s="367" t="s">
        <v>531</v>
      </c>
      <c r="C276" s="182" t="s">
        <v>532</v>
      </c>
      <c r="D276" s="183">
        <v>1.7694820000000002</v>
      </c>
      <c r="E276" s="184">
        <v>2.6555</v>
      </c>
      <c r="F276" s="409">
        <v>16599.118951973385</v>
      </c>
      <c r="G276" s="330">
        <v>16914.018085155727</v>
      </c>
      <c r="H276" s="330">
        <v>17228.917218338069</v>
      </c>
      <c r="I276" s="469">
        <v>17543.816351520407</v>
      </c>
      <c r="J276" s="330">
        <v>17858.715484702745</v>
      </c>
      <c r="K276" s="331">
        <v>18488.513751067429</v>
      </c>
      <c r="L276" s="332">
        <v>19433.211150614454</v>
      </c>
      <c r="M276" s="20"/>
      <c r="N276" s="154"/>
    </row>
    <row r="277" spans="1:14">
      <c r="A277" s="10"/>
      <c r="B277" s="369" t="s">
        <v>533</v>
      </c>
      <c r="C277" s="166" t="s">
        <v>534</v>
      </c>
      <c r="D277" s="167">
        <v>1.7365920000000001</v>
      </c>
      <c r="E277" s="168">
        <v>2.6063240740740738</v>
      </c>
      <c r="F277" s="358">
        <v>16297.592750417465</v>
      </c>
      <c r="G277" s="311">
        <v>16606.660418170501</v>
      </c>
      <c r="H277" s="311">
        <v>16915.728085923536</v>
      </c>
      <c r="I277" s="464">
        <v>17224.795753676579</v>
      </c>
      <c r="J277" s="311">
        <v>17533.863421429614</v>
      </c>
      <c r="K277" s="321">
        <v>18151.998756935689</v>
      </c>
      <c r="L277" s="322">
        <v>19079.201760194803</v>
      </c>
      <c r="M277" s="5"/>
      <c r="N277" s="154"/>
    </row>
    <row r="278" spans="1:14">
      <c r="A278" s="10"/>
      <c r="B278" s="369" t="s">
        <v>535</v>
      </c>
      <c r="C278" s="166" t="s">
        <v>536</v>
      </c>
      <c r="D278" s="167">
        <v>1.703702</v>
      </c>
      <c r="E278" s="168">
        <v>2.5571481481481482</v>
      </c>
      <c r="F278" s="358">
        <v>15996.066548861547</v>
      </c>
      <c r="G278" s="311">
        <v>16299.302751185285</v>
      </c>
      <c r="H278" s="311">
        <v>16602.538953509014</v>
      </c>
      <c r="I278" s="464">
        <v>16905.775155832751</v>
      </c>
      <c r="J278" s="311">
        <v>17209.011358156484</v>
      </c>
      <c r="K278" s="321">
        <v>17815.483762803953</v>
      </c>
      <c r="L278" s="322">
        <v>18725.192369775159</v>
      </c>
      <c r="M278" s="18"/>
      <c r="N278" s="154"/>
    </row>
    <row r="279" spans="1:14">
      <c r="A279" s="10"/>
      <c r="B279" s="369" t="s">
        <v>537</v>
      </c>
      <c r="C279" s="166" t="s">
        <v>538</v>
      </c>
      <c r="D279" s="167">
        <v>1.6708120000000002</v>
      </c>
      <c r="E279" s="168">
        <v>2.507972222222222</v>
      </c>
      <c r="F279" s="358">
        <v>15694.540347305629</v>
      </c>
      <c r="G279" s="311">
        <v>15991.945084200059</v>
      </c>
      <c r="H279" s="311">
        <v>16289.349821094493</v>
      </c>
      <c r="I279" s="464">
        <v>16586.754557988923</v>
      </c>
      <c r="J279" s="311">
        <v>16884.159294883357</v>
      </c>
      <c r="K279" s="321">
        <v>17478.968768672217</v>
      </c>
      <c r="L279" s="322">
        <v>18371.182979355512</v>
      </c>
      <c r="M279" s="21"/>
      <c r="N279" s="154"/>
    </row>
    <row r="280" spans="1:14">
      <c r="A280" s="4"/>
      <c r="B280" s="369" t="s">
        <v>539</v>
      </c>
      <c r="C280" s="166" t="s">
        <v>540</v>
      </c>
      <c r="D280" s="167">
        <v>1.6379220000000003</v>
      </c>
      <c r="E280" s="168">
        <v>2.4587962962962964</v>
      </c>
      <c r="F280" s="358">
        <v>15393.014145749707</v>
      </c>
      <c r="G280" s="311">
        <v>15684.587417214832</v>
      </c>
      <c r="H280" s="311">
        <v>15976.160688679965</v>
      </c>
      <c r="I280" s="464">
        <v>16267.733960145099</v>
      </c>
      <c r="J280" s="311">
        <v>16559.307231610226</v>
      </c>
      <c r="K280" s="321">
        <v>17142.453774540485</v>
      </c>
      <c r="L280" s="322">
        <v>18017.173588935872</v>
      </c>
      <c r="M280" s="22"/>
      <c r="N280" s="154"/>
    </row>
    <row r="281" spans="1:14" ht="15.75" thickBot="1">
      <c r="A281" s="12"/>
      <c r="B281" s="370" t="s">
        <v>541</v>
      </c>
      <c r="C281" s="174" t="s">
        <v>542</v>
      </c>
      <c r="D281" s="175">
        <v>1.605032</v>
      </c>
      <c r="E281" s="176">
        <v>2.4096203703703702</v>
      </c>
      <c r="F281" s="407">
        <v>15091.487944193781</v>
      </c>
      <c r="G281" s="335">
        <v>15377.229750229606</v>
      </c>
      <c r="H281" s="335">
        <v>15662.971556265436</v>
      </c>
      <c r="I281" s="470">
        <v>15948.713362301263</v>
      </c>
      <c r="J281" s="335">
        <v>16234.455168337094</v>
      </c>
      <c r="K281" s="336">
        <v>16805.938780408746</v>
      </c>
      <c r="L281" s="337">
        <v>17663.164198516228</v>
      </c>
      <c r="M281" s="23"/>
      <c r="N281" s="154"/>
    </row>
    <row r="282" spans="1:14">
      <c r="A282" s="12"/>
      <c r="B282" s="367" t="s">
        <v>543</v>
      </c>
      <c r="C282" s="182" t="s">
        <v>544</v>
      </c>
      <c r="D282" s="183">
        <v>1.5721420000000002</v>
      </c>
      <c r="E282" s="184">
        <v>2.3604444444444441</v>
      </c>
      <c r="F282" s="409">
        <v>14230.141061424814</v>
      </c>
      <c r="G282" s="330">
        <v>14510.051402031339</v>
      </c>
      <c r="H282" s="330">
        <v>14510.051402031339</v>
      </c>
      <c r="I282" s="469">
        <v>14789.961742637863</v>
      </c>
      <c r="J282" s="330">
        <v>15069.872083244387</v>
      </c>
      <c r="K282" s="331">
        <v>15629.692764457435</v>
      </c>
      <c r="L282" s="332">
        <v>16189.513445670484</v>
      </c>
      <c r="M282" s="22"/>
      <c r="N282" s="154"/>
    </row>
    <row r="283" spans="1:14">
      <c r="A283" s="10"/>
      <c r="B283" s="369" t="s">
        <v>545</v>
      </c>
      <c r="C283" s="166" t="s">
        <v>546</v>
      </c>
      <c r="D283" s="167">
        <v>1.5392520000000001</v>
      </c>
      <c r="E283" s="168">
        <v>2.3112685185185184</v>
      </c>
      <c r="F283" s="358">
        <v>13940.277790727503</v>
      </c>
      <c r="G283" s="311">
        <v>14214.356665904725</v>
      </c>
      <c r="H283" s="311">
        <v>14214.356665904725</v>
      </c>
      <c r="I283" s="464">
        <v>14488.435541081948</v>
      </c>
      <c r="J283" s="311">
        <v>14762.514416259166</v>
      </c>
      <c r="K283" s="321">
        <v>15310.672166613607</v>
      </c>
      <c r="L283" s="322">
        <v>15858.82991696805</v>
      </c>
      <c r="M283" s="24"/>
      <c r="N283" s="154"/>
    </row>
    <row r="284" spans="1:14">
      <c r="A284" s="4"/>
      <c r="B284" s="369" t="s">
        <v>547</v>
      </c>
      <c r="C284" s="166" t="s">
        <v>548</v>
      </c>
      <c r="D284" s="167">
        <v>1.506362</v>
      </c>
      <c r="E284" s="168">
        <v>2.2620925925925923</v>
      </c>
      <c r="F284" s="358">
        <v>13650.414520030185</v>
      </c>
      <c r="G284" s="311">
        <v>13918.661929778104</v>
      </c>
      <c r="H284" s="311">
        <v>13918.661929778104</v>
      </c>
      <c r="I284" s="464">
        <v>14186.909339526021</v>
      </c>
      <c r="J284" s="311">
        <v>14455.15674927394</v>
      </c>
      <c r="K284" s="321">
        <v>14991.651568769777</v>
      </c>
      <c r="L284" s="322">
        <v>15528.146388265613</v>
      </c>
      <c r="M284" s="7"/>
      <c r="N284" s="154"/>
    </row>
    <row r="285" spans="1:14">
      <c r="A285" s="4"/>
      <c r="B285" s="369" t="s">
        <v>549</v>
      </c>
      <c r="C285" s="166" t="s">
        <v>550</v>
      </c>
      <c r="D285" s="167">
        <v>1.4734720000000003</v>
      </c>
      <c r="E285" s="168">
        <v>2.2129166666666666</v>
      </c>
      <c r="F285" s="358">
        <v>13360.55124933287</v>
      </c>
      <c r="G285" s="311">
        <v>13622.967193651482</v>
      </c>
      <c r="H285" s="311">
        <v>13622.967193651482</v>
      </c>
      <c r="I285" s="464">
        <v>13885.383137970099</v>
      </c>
      <c r="J285" s="311">
        <v>14147.799082288719</v>
      </c>
      <c r="K285" s="321">
        <v>14672.630970925951</v>
      </c>
      <c r="L285" s="322">
        <v>15197.462859563188</v>
      </c>
      <c r="M285" s="9"/>
      <c r="N285" s="154"/>
    </row>
    <row r="286" spans="1:14">
      <c r="A286" s="19"/>
      <c r="B286" s="369" t="s">
        <v>551</v>
      </c>
      <c r="C286" s="166" t="s">
        <v>552</v>
      </c>
      <c r="D286" s="167">
        <v>1.4405820000000003</v>
      </c>
      <c r="E286" s="168">
        <v>2.163740740740741</v>
      </c>
      <c r="F286" s="358">
        <v>13070.687978635551</v>
      </c>
      <c r="G286" s="311">
        <v>13327.272457524861</v>
      </c>
      <c r="H286" s="311">
        <v>13327.272457524861</v>
      </c>
      <c r="I286" s="464">
        <v>13583.856936414184</v>
      </c>
      <c r="J286" s="311">
        <v>13840.441415303496</v>
      </c>
      <c r="K286" s="321">
        <v>14353.610373082123</v>
      </c>
      <c r="L286" s="322">
        <v>14866.779330860752</v>
      </c>
      <c r="M286" s="11"/>
      <c r="N286" s="154"/>
    </row>
    <row r="287" spans="1:14" ht="15.75" thickBot="1">
      <c r="A287" s="19"/>
      <c r="B287" s="370" t="s">
        <v>553</v>
      </c>
      <c r="C287" s="174" t="s">
        <v>554</v>
      </c>
      <c r="D287" s="175">
        <v>1.4076920000000002</v>
      </c>
      <c r="E287" s="176">
        <v>2.1145648148148144</v>
      </c>
      <c r="F287" s="407">
        <v>12780.82470793824</v>
      </c>
      <c r="G287" s="335">
        <v>13031.577721398246</v>
      </c>
      <c r="H287" s="335">
        <v>13031.577721398246</v>
      </c>
      <c r="I287" s="470">
        <v>13282.330734858258</v>
      </c>
      <c r="J287" s="335">
        <v>13533.083748318273</v>
      </c>
      <c r="K287" s="336">
        <v>14034.58977523829</v>
      </c>
      <c r="L287" s="337">
        <v>14536.095802158317</v>
      </c>
      <c r="M287" s="18"/>
      <c r="N287" s="154"/>
    </row>
    <row r="288" spans="1:14">
      <c r="A288" s="12"/>
      <c r="B288" s="367" t="s">
        <v>555</v>
      </c>
      <c r="C288" s="182" t="s">
        <v>556</v>
      </c>
      <c r="D288" s="183">
        <v>1.3748020000000001</v>
      </c>
      <c r="E288" s="184">
        <v>2.0653888888888887</v>
      </c>
      <c r="F288" s="409">
        <v>12320.321719468278</v>
      </c>
      <c r="G288" s="330">
        <v>12565.243267498985</v>
      </c>
      <c r="H288" s="330">
        <v>12565.243267498985</v>
      </c>
      <c r="I288" s="469">
        <v>12810.164815529693</v>
      </c>
      <c r="J288" s="330">
        <v>13055.0863635604</v>
      </c>
      <c r="K288" s="331">
        <v>13300.007911591114</v>
      </c>
      <c r="L288" s="332">
        <v>13544.929459621822</v>
      </c>
      <c r="M288" s="5"/>
      <c r="N288" s="154"/>
    </row>
    <row r="289" spans="1:14">
      <c r="A289" s="4"/>
      <c r="B289" s="369" t="s">
        <v>557</v>
      </c>
      <c r="C289" s="166" t="s">
        <v>558</v>
      </c>
      <c r="D289" s="167">
        <v>1.3419120000000002</v>
      </c>
      <c r="E289" s="168">
        <v>2.0162129629629626</v>
      </c>
      <c r="F289" s="358">
        <v>12036.289914200266</v>
      </c>
      <c r="G289" s="311">
        <v>12275.379996801674</v>
      </c>
      <c r="H289" s="311">
        <v>12275.379996801674</v>
      </c>
      <c r="I289" s="464">
        <v>12514.47007940308</v>
      </c>
      <c r="J289" s="311">
        <v>12753.56016200448</v>
      </c>
      <c r="K289" s="321">
        <v>12992.650244605893</v>
      </c>
      <c r="L289" s="322">
        <v>13231.740327207295</v>
      </c>
      <c r="M289" s="20"/>
      <c r="N289" s="154"/>
    </row>
    <row r="290" spans="1:14">
      <c r="A290" s="19"/>
      <c r="B290" s="369" t="s">
        <v>559</v>
      </c>
      <c r="C290" s="166" t="s">
        <v>560</v>
      </c>
      <c r="D290" s="167">
        <v>1.3090220000000001</v>
      </c>
      <c r="E290" s="168">
        <v>1.9670370370370369</v>
      </c>
      <c r="F290" s="358">
        <v>11752.258108932254</v>
      </c>
      <c r="G290" s="311">
        <v>11985.516726104361</v>
      </c>
      <c r="H290" s="311">
        <v>11985.516726104361</v>
      </c>
      <c r="I290" s="464">
        <v>12218.775343276458</v>
      </c>
      <c r="J290" s="311">
        <v>12452.033960448567</v>
      </c>
      <c r="K290" s="321">
        <v>12685.292577620668</v>
      </c>
      <c r="L290" s="322">
        <v>12918.55119479277</v>
      </c>
      <c r="M290" s="11"/>
      <c r="N290" s="154"/>
    </row>
    <row r="291" spans="1:14">
      <c r="A291" s="12"/>
      <c r="B291" s="369" t="s">
        <v>561</v>
      </c>
      <c r="C291" s="166" t="s">
        <v>562</v>
      </c>
      <c r="D291" s="167">
        <v>1.276132</v>
      </c>
      <c r="E291" s="168">
        <v>1.917861111111111</v>
      </c>
      <c r="F291" s="358">
        <v>11468.226303664242</v>
      </c>
      <c r="G291" s="311">
        <v>11695.653455407037</v>
      </c>
      <c r="H291" s="311">
        <v>11695.653455407037</v>
      </c>
      <c r="I291" s="464">
        <v>11923.080607149839</v>
      </c>
      <c r="J291" s="311">
        <v>12150.507758892643</v>
      </c>
      <c r="K291" s="321">
        <v>12377.934910635444</v>
      </c>
      <c r="L291" s="322">
        <v>12605.362062378246</v>
      </c>
      <c r="M291" s="11"/>
      <c r="N291" s="154"/>
    </row>
    <row r="292" spans="1:14">
      <c r="A292" s="19"/>
      <c r="B292" s="369" t="s">
        <v>563</v>
      </c>
      <c r="C292" s="166" t="s">
        <v>564</v>
      </c>
      <c r="D292" s="167">
        <v>1.2432420000000002</v>
      </c>
      <c r="E292" s="168">
        <v>1.8686851851851849</v>
      </c>
      <c r="F292" s="358">
        <v>11184.194498396229</v>
      </c>
      <c r="G292" s="311">
        <v>11405.790184709729</v>
      </c>
      <c r="H292" s="311">
        <v>11405.790184709729</v>
      </c>
      <c r="I292" s="464">
        <v>11627.385871023227</v>
      </c>
      <c r="J292" s="311">
        <v>11848.981557336723</v>
      </c>
      <c r="K292" s="321">
        <v>12070.577243650221</v>
      </c>
      <c r="L292" s="322">
        <v>12292.172929963719</v>
      </c>
      <c r="M292" s="20"/>
      <c r="N292" s="154"/>
    </row>
    <row r="293" spans="1:14" ht="15.75" thickBot="1">
      <c r="A293" s="10"/>
      <c r="B293" s="370" t="s">
        <v>565</v>
      </c>
      <c r="C293" s="174" t="s">
        <v>566</v>
      </c>
      <c r="D293" s="175">
        <v>1.2103520000000001</v>
      </c>
      <c r="E293" s="176">
        <v>1.8195092592592592</v>
      </c>
      <c r="F293" s="407">
        <v>10900.162693128219</v>
      </c>
      <c r="G293" s="335">
        <v>11115.926914012411</v>
      </c>
      <c r="H293" s="335">
        <v>11115.926914012411</v>
      </c>
      <c r="I293" s="470">
        <v>11331.691134896608</v>
      </c>
      <c r="J293" s="335">
        <v>11547.455355780805</v>
      </c>
      <c r="K293" s="336">
        <v>11763.219576665</v>
      </c>
      <c r="L293" s="337">
        <v>11978.983797549196</v>
      </c>
      <c r="M293" s="5"/>
      <c r="N293" s="154"/>
    </row>
    <row r="294" spans="1:14">
      <c r="A294" s="4"/>
      <c r="B294" s="367" t="s">
        <v>567</v>
      </c>
      <c r="C294" s="182" t="s">
        <v>568</v>
      </c>
      <c r="D294" s="183">
        <v>1.177462</v>
      </c>
      <c r="E294" s="184">
        <v>1.7703333333333333</v>
      </c>
      <c r="F294" s="409">
        <v>10616.130887860203</v>
      </c>
      <c r="G294" s="330">
        <v>10616.130887860203</v>
      </c>
      <c r="H294" s="330">
        <v>10616.130887860203</v>
      </c>
      <c r="I294" s="469">
        <v>10826.063643315096</v>
      </c>
      <c r="J294" s="330">
        <v>10826.063643315096</v>
      </c>
      <c r="K294" s="331">
        <v>11035.996398769987</v>
      </c>
      <c r="L294" s="332">
        <v>11245.929154224881</v>
      </c>
      <c r="M294" s="18"/>
      <c r="N294" s="154"/>
    </row>
    <row r="295" spans="1:14">
      <c r="A295" s="19"/>
      <c r="B295" s="369" t="s">
        <v>569</v>
      </c>
      <c r="C295" s="166" t="s">
        <v>570</v>
      </c>
      <c r="D295" s="167">
        <v>1.1445720000000001</v>
      </c>
      <c r="E295" s="168">
        <v>1.7211574074074072</v>
      </c>
      <c r="F295" s="358">
        <v>10332.099082592187</v>
      </c>
      <c r="G295" s="311">
        <v>10332.099082592187</v>
      </c>
      <c r="H295" s="311">
        <v>10332.099082592187</v>
      </c>
      <c r="I295" s="464">
        <v>10536.200372617779</v>
      </c>
      <c r="J295" s="311">
        <v>10536.200372617779</v>
      </c>
      <c r="K295" s="321">
        <v>10740.301662643371</v>
      </c>
      <c r="L295" s="322">
        <v>10944.402952668961</v>
      </c>
      <c r="M295" s="20"/>
      <c r="N295" s="154"/>
    </row>
    <row r="296" spans="1:14">
      <c r="A296" s="4"/>
      <c r="B296" s="369" t="s">
        <v>571</v>
      </c>
      <c r="C296" s="166" t="s">
        <v>572</v>
      </c>
      <c r="D296" s="167">
        <v>1.1116820000000001</v>
      </c>
      <c r="E296" s="168">
        <v>1.6719814814814813</v>
      </c>
      <c r="F296" s="358">
        <v>10048.067277324179</v>
      </c>
      <c r="G296" s="311">
        <v>10048.067277324179</v>
      </c>
      <c r="H296" s="311">
        <v>10048.067277324179</v>
      </c>
      <c r="I296" s="464">
        <v>10246.337101920464</v>
      </c>
      <c r="J296" s="311">
        <v>10246.337101920464</v>
      </c>
      <c r="K296" s="321">
        <v>10444.606926516752</v>
      </c>
      <c r="L296" s="322">
        <v>10642.876751113039</v>
      </c>
      <c r="M296" s="5"/>
      <c r="N296" s="154"/>
    </row>
    <row r="297" spans="1:14">
      <c r="A297" s="10"/>
      <c r="B297" s="369" t="s">
        <v>573</v>
      </c>
      <c r="C297" s="166" t="s">
        <v>574</v>
      </c>
      <c r="D297" s="167">
        <v>1.078792</v>
      </c>
      <c r="E297" s="168">
        <v>1.6228055555555554</v>
      </c>
      <c r="F297" s="358">
        <v>9764.0354720561645</v>
      </c>
      <c r="G297" s="311">
        <v>9764.0354720561645</v>
      </c>
      <c r="H297" s="311">
        <v>9764.0354720561645</v>
      </c>
      <c r="I297" s="464">
        <v>9956.4738312231475</v>
      </c>
      <c r="J297" s="311">
        <v>9956.4738312231475</v>
      </c>
      <c r="K297" s="321">
        <v>10148.912190390138</v>
      </c>
      <c r="L297" s="322">
        <v>10341.350549557119</v>
      </c>
      <c r="M297" s="5"/>
      <c r="N297" s="154"/>
    </row>
    <row r="298" spans="1:14">
      <c r="A298" s="12"/>
      <c r="B298" s="369" t="s">
        <v>575</v>
      </c>
      <c r="C298" s="166" t="s">
        <v>576</v>
      </c>
      <c r="D298" s="167">
        <v>1.0459020000000001</v>
      </c>
      <c r="E298" s="168">
        <v>1.5736296296296297</v>
      </c>
      <c r="F298" s="358">
        <v>9480.0036667881504</v>
      </c>
      <c r="G298" s="311">
        <v>9480.0036667881504</v>
      </c>
      <c r="H298" s="311">
        <v>9480.0036667881504</v>
      </c>
      <c r="I298" s="464">
        <v>9666.610560525829</v>
      </c>
      <c r="J298" s="311">
        <v>9666.610560525829</v>
      </c>
      <c r="K298" s="321">
        <v>9853.217454263513</v>
      </c>
      <c r="L298" s="322">
        <v>10039.824348001197</v>
      </c>
      <c r="M298" s="5"/>
      <c r="N298" s="154"/>
    </row>
    <row r="299" spans="1:14" ht="15.75" thickBot="1">
      <c r="A299" s="19"/>
      <c r="B299" s="370" t="s">
        <v>577</v>
      </c>
      <c r="C299" s="174" t="s">
        <v>578</v>
      </c>
      <c r="D299" s="175">
        <v>1.013012</v>
      </c>
      <c r="E299" s="176">
        <v>1.5244537037037036</v>
      </c>
      <c r="F299" s="407">
        <v>9195.97186152014</v>
      </c>
      <c r="G299" s="335">
        <v>9195.97186152014</v>
      </c>
      <c r="H299" s="335">
        <v>9195.97186152014</v>
      </c>
      <c r="I299" s="470">
        <v>9376.7472898285178</v>
      </c>
      <c r="J299" s="335">
        <v>9376.7472898285178</v>
      </c>
      <c r="K299" s="336">
        <v>9557.5227181369009</v>
      </c>
      <c r="L299" s="337">
        <v>9738.2981464452769</v>
      </c>
      <c r="M299" s="18"/>
      <c r="N299" s="154"/>
    </row>
    <row r="300" spans="1:14">
      <c r="A300" s="19"/>
      <c r="B300" s="367" t="s">
        <v>579</v>
      </c>
      <c r="C300" s="182" t="s">
        <v>580</v>
      </c>
      <c r="D300" s="183">
        <v>0.98012200000000016</v>
      </c>
      <c r="E300" s="184">
        <v>1.4752777777777777</v>
      </c>
      <c r="F300" s="417">
        <v>8911.9400562521241</v>
      </c>
      <c r="G300" s="331">
        <v>8911.9400562521241</v>
      </c>
      <c r="H300" s="331">
        <v>8911.9400562521241</v>
      </c>
      <c r="I300" s="476">
        <v>8911.9400562521241</v>
      </c>
      <c r="J300" s="331">
        <v>8911.9400562521241</v>
      </c>
      <c r="K300" s="331">
        <v>9086.8840191312029</v>
      </c>
      <c r="L300" s="332">
        <v>9086.8840191312029</v>
      </c>
      <c r="M300" s="20"/>
      <c r="N300" s="154"/>
    </row>
    <row r="301" spans="1:14">
      <c r="A301" s="12"/>
      <c r="B301" s="369" t="s">
        <v>581</v>
      </c>
      <c r="C301" s="228" t="s">
        <v>582</v>
      </c>
      <c r="D301" s="167">
        <v>0.94723200000000007</v>
      </c>
      <c r="E301" s="168">
        <v>1.4261018518518518</v>
      </c>
      <c r="F301" s="418">
        <v>8627.9082509841101</v>
      </c>
      <c r="G301" s="321">
        <v>8627.9082509841101</v>
      </c>
      <c r="H301" s="321">
        <v>8627.9082509841101</v>
      </c>
      <c r="I301" s="477">
        <v>8627.9082509841101</v>
      </c>
      <c r="J301" s="321">
        <v>8627.9082509841101</v>
      </c>
      <c r="K301" s="321">
        <v>8797.020748433888</v>
      </c>
      <c r="L301" s="322">
        <v>8797.020748433888</v>
      </c>
      <c r="M301" s="20"/>
      <c r="N301" s="154"/>
    </row>
    <row r="302" spans="1:14">
      <c r="A302" s="10"/>
      <c r="B302" s="369" t="s">
        <v>583</v>
      </c>
      <c r="C302" s="228" t="s">
        <v>584</v>
      </c>
      <c r="D302" s="167">
        <v>0.9143420000000001</v>
      </c>
      <c r="E302" s="168">
        <v>1.3769259259259257</v>
      </c>
      <c r="F302" s="418">
        <v>8343.8764457160978</v>
      </c>
      <c r="G302" s="321">
        <v>8343.8764457160978</v>
      </c>
      <c r="H302" s="321">
        <v>8343.8764457160978</v>
      </c>
      <c r="I302" s="477">
        <v>8343.8764457160978</v>
      </c>
      <c r="J302" s="321">
        <v>8343.8764457160978</v>
      </c>
      <c r="K302" s="321">
        <v>8507.1574777365713</v>
      </c>
      <c r="L302" s="322">
        <v>8507.1574777365713</v>
      </c>
      <c r="M302" s="5"/>
      <c r="N302" s="154"/>
    </row>
    <row r="303" spans="1:14">
      <c r="A303" s="4"/>
      <c r="B303" s="369" t="s">
        <v>585</v>
      </c>
      <c r="C303" s="228" t="s">
        <v>586</v>
      </c>
      <c r="D303" s="167">
        <v>0.88145200000000012</v>
      </c>
      <c r="E303" s="168">
        <v>1.32775</v>
      </c>
      <c r="F303" s="418">
        <v>8059.8446404480865</v>
      </c>
      <c r="G303" s="321">
        <v>8059.8446404480865</v>
      </c>
      <c r="H303" s="321">
        <v>8059.8446404480865</v>
      </c>
      <c r="I303" s="477">
        <v>8059.8446404480865</v>
      </c>
      <c r="J303" s="321">
        <v>8059.8446404480865</v>
      </c>
      <c r="K303" s="321">
        <v>8217.2942070392564</v>
      </c>
      <c r="L303" s="322">
        <v>8217.2942070392564</v>
      </c>
      <c r="M303" s="18"/>
      <c r="N303" s="154"/>
    </row>
    <row r="304" spans="1:14">
      <c r="A304" s="12"/>
      <c r="B304" s="369" t="s">
        <v>587</v>
      </c>
      <c r="C304" s="228" t="s">
        <v>588</v>
      </c>
      <c r="D304" s="167">
        <v>0.84856200000000015</v>
      </c>
      <c r="E304" s="168">
        <v>1.2785740740740741</v>
      </c>
      <c r="F304" s="418">
        <v>7775.8128351800769</v>
      </c>
      <c r="G304" s="321">
        <v>7775.8128351800769</v>
      </c>
      <c r="H304" s="321">
        <v>7775.8128351800769</v>
      </c>
      <c r="I304" s="477">
        <v>7775.8128351800769</v>
      </c>
      <c r="J304" s="321">
        <v>7775.8128351800769</v>
      </c>
      <c r="K304" s="321">
        <v>7927.4309363419425</v>
      </c>
      <c r="L304" s="322">
        <v>7927.4309363419425</v>
      </c>
      <c r="M304" s="18"/>
      <c r="N304" s="154"/>
    </row>
    <row r="305" spans="1:14" ht="15.75" thickBot="1">
      <c r="A305" s="10"/>
      <c r="B305" s="391" t="s">
        <v>589</v>
      </c>
      <c r="C305" s="228" t="s">
        <v>590</v>
      </c>
      <c r="D305" s="229">
        <v>0.81567200000000006</v>
      </c>
      <c r="E305" s="230">
        <v>1.2293981481481482</v>
      </c>
      <c r="F305" s="422">
        <v>7491.7810299120629</v>
      </c>
      <c r="G305" s="327">
        <v>7491.7810299120629</v>
      </c>
      <c r="H305" s="327">
        <v>7491.7810299120629</v>
      </c>
      <c r="I305" s="478">
        <v>7491.7810299120629</v>
      </c>
      <c r="J305" s="327">
        <v>7491.7810299120629</v>
      </c>
      <c r="K305" s="326">
        <v>7637.5676656446267</v>
      </c>
      <c r="L305" s="328">
        <v>7637.5676656446267</v>
      </c>
      <c r="M305" s="11"/>
      <c r="N305" s="154"/>
    </row>
    <row r="306" spans="1:14">
      <c r="A306" s="19"/>
      <c r="B306" s="367" t="s">
        <v>591</v>
      </c>
      <c r="C306" s="182" t="s">
        <v>592</v>
      </c>
      <c r="D306" s="183">
        <v>0.78278199999999998</v>
      </c>
      <c r="E306" s="184">
        <v>1.1802222222222221</v>
      </c>
      <c r="F306" s="394">
        <v>7207.7492246440488</v>
      </c>
      <c r="G306" s="289">
        <v>7207.7492246440488</v>
      </c>
      <c r="H306" s="289">
        <v>7207.7492246440488</v>
      </c>
      <c r="I306" s="457">
        <v>7207.7492246440488</v>
      </c>
      <c r="J306" s="289">
        <v>7207.7492246440488</v>
      </c>
      <c r="K306" s="289">
        <v>7207.7492246440488</v>
      </c>
      <c r="L306" s="450">
        <v>7207.7492246440488</v>
      </c>
      <c r="M306" s="20"/>
      <c r="N306" s="154"/>
    </row>
    <row r="307" spans="1:14">
      <c r="A307" s="10"/>
      <c r="B307" s="369" t="s">
        <v>593</v>
      </c>
      <c r="C307" s="166" t="s">
        <v>594</v>
      </c>
      <c r="D307" s="167">
        <v>0.749892</v>
      </c>
      <c r="E307" s="168">
        <v>1.1310462962962962</v>
      </c>
      <c r="F307" s="381">
        <v>6923.7174193760366</v>
      </c>
      <c r="G307" s="333">
        <v>6923.7174193760366</v>
      </c>
      <c r="H307" s="333">
        <v>6923.7174193760366</v>
      </c>
      <c r="I307" s="468">
        <v>6923.7174193760366</v>
      </c>
      <c r="J307" s="333">
        <v>6923.7174193760366</v>
      </c>
      <c r="K307" s="333">
        <v>6923.7174193760366</v>
      </c>
      <c r="L307" s="451">
        <v>6923.7174193760366</v>
      </c>
      <c r="M307" s="11"/>
      <c r="N307" s="154"/>
    </row>
    <row r="308" spans="1:14">
      <c r="A308" s="4"/>
      <c r="B308" s="369" t="s">
        <v>595</v>
      </c>
      <c r="C308" s="166" t="s">
        <v>596</v>
      </c>
      <c r="D308" s="167">
        <v>0.71700200000000014</v>
      </c>
      <c r="E308" s="168">
        <v>1.0818703703703705</v>
      </c>
      <c r="F308" s="381">
        <v>6639.6856141080243</v>
      </c>
      <c r="G308" s="333">
        <v>6639.6856141080243</v>
      </c>
      <c r="H308" s="333">
        <v>6639.6856141080243</v>
      </c>
      <c r="I308" s="468">
        <v>6639.6856141080243</v>
      </c>
      <c r="J308" s="333">
        <v>6639.6856141080243</v>
      </c>
      <c r="K308" s="333">
        <v>6639.6856141080243</v>
      </c>
      <c r="L308" s="451">
        <v>6639.6856141080243</v>
      </c>
      <c r="M308" s="11"/>
      <c r="N308" s="154"/>
    </row>
    <row r="309" spans="1:14">
      <c r="A309" s="12"/>
      <c r="B309" s="369" t="s">
        <v>597</v>
      </c>
      <c r="C309" s="166" t="s">
        <v>598</v>
      </c>
      <c r="D309" s="167">
        <v>0.68411200000000005</v>
      </c>
      <c r="E309" s="168">
        <v>1.0326944444444444</v>
      </c>
      <c r="F309" s="381">
        <v>6355.6538088400102</v>
      </c>
      <c r="G309" s="333">
        <v>6355.6538088400102</v>
      </c>
      <c r="H309" s="333">
        <v>6355.6538088400102</v>
      </c>
      <c r="I309" s="468">
        <v>6355.6538088400102</v>
      </c>
      <c r="J309" s="333">
        <v>6355.6538088400102</v>
      </c>
      <c r="K309" s="333">
        <v>6355.6538088400102</v>
      </c>
      <c r="L309" s="451">
        <v>6355.6538088400102</v>
      </c>
      <c r="M309" s="18"/>
      <c r="N309" s="154"/>
    </row>
    <row r="310" spans="1:14">
      <c r="A310" s="12"/>
      <c r="B310" s="369" t="s">
        <v>599</v>
      </c>
      <c r="C310" s="166" t="s">
        <v>600</v>
      </c>
      <c r="D310" s="167">
        <v>0.65122200000000008</v>
      </c>
      <c r="E310" s="168">
        <v>0.98351851851851846</v>
      </c>
      <c r="F310" s="381">
        <v>6071.6220035719962</v>
      </c>
      <c r="G310" s="333">
        <v>6071.6220035719962</v>
      </c>
      <c r="H310" s="333">
        <v>6071.6220035719962</v>
      </c>
      <c r="I310" s="468">
        <v>6071.6220035719962</v>
      </c>
      <c r="J310" s="333">
        <v>6071.6220035719962</v>
      </c>
      <c r="K310" s="333">
        <v>6071.6220035719962</v>
      </c>
      <c r="L310" s="451">
        <v>6071.6220035719962</v>
      </c>
      <c r="M310" s="18"/>
      <c r="N310" s="154"/>
    </row>
    <row r="311" spans="1:14" ht="15.75" thickBot="1">
      <c r="A311" s="10"/>
      <c r="B311" s="370" t="s">
        <v>601</v>
      </c>
      <c r="C311" s="174" t="s">
        <v>602</v>
      </c>
      <c r="D311" s="175">
        <v>0.61833199999999999</v>
      </c>
      <c r="E311" s="176">
        <v>0.93434259259259245</v>
      </c>
      <c r="F311" s="386">
        <v>5787.5901983039857</v>
      </c>
      <c r="G311" s="302">
        <v>5787.5901983039857</v>
      </c>
      <c r="H311" s="302">
        <v>5787.5901983039857</v>
      </c>
      <c r="I311" s="485">
        <v>5787.5901983039857</v>
      </c>
      <c r="J311" s="302">
        <v>5787.5901983039857</v>
      </c>
      <c r="K311" s="302">
        <v>5787.5901983039857</v>
      </c>
      <c r="L311" s="452">
        <v>5787.5901983039857</v>
      </c>
      <c r="M311" s="21"/>
      <c r="N311" s="154"/>
    </row>
    <row r="312" spans="1:14">
      <c r="A312" s="4"/>
      <c r="B312" s="390" t="s">
        <v>603</v>
      </c>
      <c r="C312" s="158" t="s">
        <v>604</v>
      </c>
      <c r="D312" s="159">
        <v>0.58544200000000002</v>
      </c>
      <c r="E312" s="160">
        <v>0.88516666666666666</v>
      </c>
      <c r="F312" s="453">
        <v>5503.5583930359717</v>
      </c>
      <c r="G312" s="295">
        <v>5503.5583930359717</v>
      </c>
      <c r="H312" s="295">
        <v>5503.5583930359717</v>
      </c>
      <c r="I312" s="467">
        <v>5503.5583930359717</v>
      </c>
      <c r="J312" s="295">
        <v>5503.5583930359717</v>
      </c>
      <c r="K312" s="295">
        <v>5503.5583930359717</v>
      </c>
      <c r="L312" s="384">
        <v>5503.5583930359717</v>
      </c>
      <c r="M312" s="22"/>
      <c r="N312" s="154"/>
    </row>
    <row r="313" spans="1:14">
      <c r="A313" s="4"/>
      <c r="B313" s="369" t="s">
        <v>605</v>
      </c>
      <c r="C313" s="166" t="s">
        <v>606</v>
      </c>
      <c r="D313" s="167">
        <v>0.55255200000000004</v>
      </c>
      <c r="E313" s="168">
        <v>0.83599074074074065</v>
      </c>
      <c r="F313" s="381">
        <v>5219.5265877679594</v>
      </c>
      <c r="G313" s="333">
        <v>5219.5265877679594</v>
      </c>
      <c r="H313" s="333">
        <v>5219.5265877679594</v>
      </c>
      <c r="I313" s="468">
        <v>5219.5265877679594</v>
      </c>
      <c r="J313" s="333">
        <v>5219.5265877679594</v>
      </c>
      <c r="K313" s="333">
        <v>5219.5265877679594</v>
      </c>
      <c r="L313" s="451">
        <v>5219.5265877679594</v>
      </c>
      <c r="M313" s="23"/>
      <c r="N313" s="154"/>
    </row>
    <row r="314" spans="1:14" ht="15.75" thickBot="1">
      <c r="A314" s="19"/>
      <c r="B314" s="391" t="s">
        <v>607</v>
      </c>
      <c r="C314" s="228" t="s">
        <v>608</v>
      </c>
      <c r="D314" s="229">
        <v>0.51966200000000007</v>
      </c>
      <c r="E314" s="230">
        <v>0.78681481481481486</v>
      </c>
      <c r="F314" s="454">
        <v>4935.4947824999454</v>
      </c>
      <c r="G314" s="455">
        <v>4935.4947824999454</v>
      </c>
      <c r="H314" s="455">
        <v>4935.4947824999454</v>
      </c>
      <c r="I314" s="486">
        <v>4935.4947824999454</v>
      </c>
      <c r="J314" s="455">
        <v>4935.4947824999454</v>
      </c>
      <c r="K314" s="455">
        <v>4935.4947824999454</v>
      </c>
      <c r="L314" s="456">
        <v>4935.4947824999454</v>
      </c>
      <c r="M314" s="22"/>
      <c r="N314" s="154"/>
    </row>
    <row r="315" spans="1:14" ht="3" customHeight="1" thickBot="1">
      <c r="A315" s="56"/>
      <c r="B315" s="57"/>
      <c r="C315" s="58"/>
      <c r="D315" s="59"/>
      <c r="E315" s="60"/>
      <c r="F315" s="61"/>
      <c r="G315" s="62"/>
      <c r="H315" s="63"/>
      <c r="I315" s="64"/>
      <c r="J315" s="65"/>
      <c r="K315" s="63"/>
      <c r="L315" s="66"/>
      <c r="M315" s="36"/>
    </row>
  </sheetData>
  <sheetProtection password="DEF0" sheet="1" objects="1" scenarios="1"/>
  <mergeCells count="16">
    <mergeCell ref="B2:D2"/>
    <mergeCell ref="B115:L115"/>
    <mergeCell ref="B15:L15"/>
    <mergeCell ref="B215:L215"/>
    <mergeCell ref="H2:L3"/>
    <mergeCell ref="H4:L4"/>
    <mergeCell ref="H5:L5"/>
    <mergeCell ref="F6:L6"/>
    <mergeCell ref="B3:D3"/>
    <mergeCell ref="B9:L9"/>
    <mergeCell ref="B10:L10"/>
    <mergeCell ref="B11:B14"/>
    <mergeCell ref="C11:C14"/>
    <mergeCell ref="D11:D14"/>
    <mergeCell ref="E11:E14"/>
    <mergeCell ref="F11:L13"/>
  </mergeCells>
  <hyperlinks>
    <hyperlink ref="H4" r:id="rId1"/>
  </hyperlink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27"/>
  <sheetViews>
    <sheetView topLeftCell="A19" workbookViewId="0">
      <selection activeCell="R43" sqref="R43"/>
    </sheetView>
  </sheetViews>
  <sheetFormatPr defaultRowHeight="15"/>
  <cols>
    <col min="1" max="1" width="0.85546875" customWidth="1"/>
    <col min="2" max="2" width="12" customWidth="1"/>
    <col min="3" max="3" width="11.28515625" bestFit="1" customWidth="1"/>
    <col min="6" max="6" width="9.5703125" customWidth="1"/>
    <col min="7" max="7" width="9.140625" customWidth="1"/>
    <col min="8" max="9" width="9" customWidth="1"/>
    <col min="10" max="10" width="8.7109375" customWidth="1"/>
    <col min="11" max="11" width="9.5703125" customWidth="1"/>
    <col min="12" max="12" width="10.140625" customWidth="1"/>
    <col min="13" max="13" width="0.5703125" customWidth="1"/>
  </cols>
  <sheetData>
    <row r="1" spans="1:14" ht="3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4">
      <c r="A2" s="10"/>
      <c r="B2" s="798" t="s">
        <v>1332</v>
      </c>
      <c r="C2" s="799"/>
      <c r="D2" s="799"/>
      <c r="E2" s="86"/>
      <c r="F2" s="86"/>
      <c r="G2" s="86"/>
      <c r="H2" s="800" t="s">
        <v>1718</v>
      </c>
      <c r="I2" s="801"/>
      <c r="J2" s="801"/>
      <c r="K2" s="801"/>
      <c r="L2" s="802"/>
      <c r="M2" s="74"/>
    </row>
    <row r="3" spans="1:14">
      <c r="A3" s="12"/>
      <c r="B3" s="805" t="s">
        <v>1334</v>
      </c>
      <c r="C3" s="806"/>
      <c r="D3" s="806"/>
      <c r="E3" s="88"/>
      <c r="F3" s="88"/>
      <c r="G3" s="88"/>
      <c r="H3" s="803"/>
      <c r="I3" s="803"/>
      <c r="J3" s="803"/>
      <c r="K3" s="803"/>
      <c r="L3" s="804"/>
      <c r="M3" s="75"/>
    </row>
    <row r="4" spans="1:14">
      <c r="A4" s="12"/>
      <c r="B4" s="87"/>
      <c r="C4" s="88"/>
      <c r="D4" s="88"/>
      <c r="E4" s="88"/>
      <c r="F4" s="88"/>
      <c r="G4" s="88"/>
      <c r="H4" s="807" t="s">
        <v>1333</v>
      </c>
      <c r="I4" s="807"/>
      <c r="J4" s="807"/>
      <c r="K4" s="807"/>
      <c r="L4" s="808"/>
      <c r="M4" s="75"/>
    </row>
    <row r="5" spans="1:14">
      <c r="A5" s="19"/>
      <c r="B5" s="89"/>
      <c r="C5" s="90"/>
      <c r="D5" s="90"/>
      <c r="E5" s="90"/>
      <c r="F5" s="76"/>
      <c r="G5" s="77"/>
      <c r="H5" s="807"/>
      <c r="I5" s="807"/>
      <c r="J5" s="807"/>
      <c r="K5" s="807"/>
      <c r="L5" s="808"/>
      <c r="M5" s="78"/>
    </row>
    <row r="6" spans="1:14">
      <c r="A6" s="4"/>
      <c r="B6" s="89"/>
      <c r="C6" s="90"/>
      <c r="D6" s="90"/>
      <c r="E6" s="90"/>
      <c r="F6" s="807"/>
      <c r="G6" s="818"/>
      <c r="H6" s="818"/>
      <c r="I6" s="818"/>
      <c r="J6" s="818"/>
      <c r="K6" s="818"/>
      <c r="L6" s="819"/>
      <c r="M6" s="79"/>
    </row>
    <row r="7" spans="1:14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14" ht="12" customHeight="1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14" ht="16.5" thickBot="1">
      <c r="A9" s="4"/>
      <c r="B9" s="809" t="s">
        <v>1341</v>
      </c>
      <c r="C9" s="810"/>
      <c r="D9" s="810"/>
      <c r="E9" s="810"/>
      <c r="F9" s="810"/>
      <c r="G9" s="810"/>
      <c r="H9" s="810"/>
      <c r="I9" s="810"/>
      <c r="J9" s="810"/>
      <c r="K9" s="810"/>
      <c r="L9" s="811"/>
      <c r="M9" s="5"/>
    </row>
    <row r="10" spans="1:14" ht="27" customHeight="1" thickBot="1">
      <c r="A10" s="4"/>
      <c r="B10" s="812" t="s">
        <v>1339</v>
      </c>
      <c r="C10" s="813"/>
      <c r="D10" s="813"/>
      <c r="E10" s="813"/>
      <c r="F10" s="813"/>
      <c r="G10" s="813"/>
      <c r="H10" s="813"/>
      <c r="I10" s="813"/>
      <c r="J10" s="813"/>
      <c r="K10" s="813"/>
      <c r="L10" s="814"/>
      <c r="M10" s="5"/>
    </row>
    <row r="11" spans="1:14">
      <c r="A11" s="6"/>
      <c r="B11" s="815" t="s">
        <v>0</v>
      </c>
      <c r="C11" s="815" t="s">
        <v>1</v>
      </c>
      <c r="D11" s="815" t="s">
        <v>2</v>
      </c>
      <c r="E11" s="820" t="s">
        <v>3</v>
      </c>
      <c r="F11" s="823" t="s">
        <v>4</v>
      </c>
      <c r="G11" s="824"/>
      <c r="H11" s="824"/>
      <c r="I11" s="824"/>
      <c r="J11" s="824"/>
      <c r="K11" s="824"/>
      <c r="L11" s="825"/>
      <c r="M11" s="7"/>
    </row>
    <row r="12" spans="1:14">
      <c r="A12" s="8"/>
      <c r="B12" s="816"/>
      <c r="C12" s="816"/>
      <c r="D12" s="816"/>
      <c r="E12" s="821"/>
      <c r="F12" s="826"/>
      <c r="G12" s="827"/>
      <c r="H12" s="827"/>
      <c r="I12" s="827"/>
      <c r="J12" s="827"/>
      <c r="K12" s="827"/>
      <c r="L12" s="828"/>
      <c r="M12" s="9"/>
    </row>
    <row r="13" spans="1:14" ht="15.75" thickBot="1">
      <c r="A13" s="10"/>
      <c r="B13" s="816"/>
      <c r="C13" s="816"/>
      <c r="D13" s="816"/>
      <c r="E13" s="821"/>
      <c r="F13" s="829"/>
      <c r="G13" s="830"/>
      <c r="H13" s="830"/>
      <c r="I13" s="830"/>
      <c r="J13" s="830"/>
      <c r="K13" s="830"/>
      <c r="L13" s="831"/>
      <c r="M13" s="11"/>
    </row>
    <row r="14" spans="1:14" ht="23.25" thickBot="1">
      <c r="A14" s="12"/>
      <c r="B14" s="817"/>
      <c r="C14" s="817"/>
      <c r="D14" s="817"/>
      <c r="E14" s="822"/>
      <c r="F14" s="13" t="s">
        <v>5</v>
      </c>
      <c r="G14" s="14" t="s">
        <v>6</v>
      </c>
      <c r="H14" s="15" t="s">
        <v>7</v>
      </c>
      <c r="I14" s="16" t="s">
        <v>8</v>
      </c>
      <c r="J14" s="13" t="s">
        <v>9</v>
      </c>
      <c r="K14" s="14" t="s">
        <v>10</v>
      </c>
      <c r="L14" s="17" t="s">
        <v>11</v>
      </c>
      <c r="M14" s="18"/>
    </row>
    <row r="15" spans="1:14" ht="15.75" thickBot="1">
      <c r="A15" s="4"/>
      <c r="B15" s="834" t="s">
        <v>909</v>
      </c>
      <c r="C15" s="835"/>
      <c r="D15" s="835"/>
      <c r="E15" s="835"/>
      <c r="F15" s="835"/>
      <c r="G15" s="835"/>
      <c r="H15" s="835"/>
      <c r="I15" s="835"/>
      <c r="J15" s="835"/>
      <c r="K15" s="835"/>
      <c r="L15" s="836"/>
      <c r="M15" s="20"/>
    </row>
    <row r="16" spans="1:14">
      <c r="A16" s="10"/>
      <c r="B16" s="487" t="s">
        <v>910</v>
      </c>
      <c r="C16" s="182" t="s">
        <v>911</v>
      </c>
      <c r="D16" s="488">
        <v>3.8</v>
      </c>
      <c r="E16" s="489">
        <v>5052</v>
      </c>
      <c r="F16" s="356">
        <v>47505.146238602247</v>
      </c>
      <c r="G16" s="318">
        <v>51542.270648850325</v>
      </c>
      <c r="H16" s="318"/>
      <c r="I16" s="463"/>
      <c r="J16" s="318"/>
      <c r="K16" s="318"/>
      <c r="L16" s="374"/>
      <c r="M16" s="11"/>
      <c r="N16" s="154"/>
    </row>
    <row r="17" spans="1:14">
      <c r="A17" s="12"/>
      <c r="B17" s="490" t="s">
        <v>912</v>
      </c>
      <c r="C17" s="158" t="s">
        <v>913</v>
      </c>
      <c r="D17" s="491">
        <v>3.77</v>
      </c>
      <c r="E17" s="492">
        <v>5.0121157894736843</v>
      </c>
      <c r="F17" s="404">
        <v>47178.50892182644</v>
      </c>
      <c r="G17" s="307">
        <v>51186.096642617267</v>
      </c>
      <c r="H17" s="307"/>
      <c r="I17" s="465"/>
      <c r="J17" s="307"/>
      <c r="K17" s="307"/>
      <c r="L17" s="435"/>
      <c r="M17" s="11"/>
      <c r="N17" s="154"/>
    </row>
    <row r="18" spans="1:14">
      <c r="A18" s="10"/>
      <c r="B18" s="490" t="s">
        <v>914</v>
      </c>
      <c r="C18" s="158" t="s">
        <v>915</v>
      </c>
      <c r="D18" s="491">
        <v>3.74</v>
      </c>
      <c r="E18" s="492">
        <v>4.972231578947369</v>
      </c>
      <c r="F18" s="404">
        <v>46764.089443923949</v>
      </c>
      <c r="G18" s="307">
        <v>50736.131674338299</v>
      </c>
      <c r="H18" s="307"/>
      <c r="I18" s="465"/>
      <c r="J18" s="307"/>
      <c r="K18" s="307"/>
      <c r="L18" s="435"/>
      <c r="M18" s="20"/>
      <c r="N18" s="154"/>
    </row>
    <row r="19" spans="1:14">
      <c r="A19" s="12"/>
      <c r="B19" s="490" t="s">
        <v>916</v>
      </c>
      <c r="C19" s="158" t="s">
        <v>917</v>
      </c>
      <c r="D19" s="491">
        <v>3.7</v>
      </c>
      <c r="E19" s="492">
        <v>4.919052631578948</v>
      </c>
      <c r="F19" s="404">
        <v>46319.068015259232</v>
      </c>
      <c r="G19" s="307">
        <v>50255.564755297084</v>
      </c>
      <c r="H19" s="307"/>
      <c r="I19" s="465"/>
      <c r="J19" s="307"/>
      <c r="K19" s="307"/>
      <c r="L19" s="435"/>
      <c r="M19" s="5"/>
      <c r="N19" s="154"/>
    </row>
    <row r="20" spans="1:14">
      <c r="A20" s="12"/>
      <c r="B20" s="490" t="s">
        <v>918</v>
      </c>
      <c r="C20" s="158" t="s">
        <v>919</v>
      </c>
      <c r="D20" s="491">
        <v>3.67</v>
      </c>
      <c r="E20" s="492">
        <v>4.8791684210526318</v>
      </c>
      <c r="F20" s="404">
        <v>45904.648537356756</v>
      </c>
      <c r="G20" s="307">
        <v>49805.599787018102</v>
      </c>
      <c r="H20" s="307"/>
      <c r="I20" s="465"/>
      <c r="J20" s="307"/>
      <c r="K20" s="307"/>
      <c r="L20" s="435"/>
      <c r="M20" s="18"/>
      <c r="N20" s="154"/>
    </row>
    <row r="21" spans="1:14" ht="15.75" thickBot="1">
      <c r="A21" s="19"/>
      <c r="B21" s="493" t="s">
        <v>920</v>
      </c>
      <c r="C21" s="385" t="s">
        <v>921</v>
      </c>
      <c r="D21" s="494">
        <v>3.64</v>
      </c>
      <c r="E21" s="495">
        <v>4.8392842105263156</v>
      </c>
      <c r="F21" s="496">
        <v>45578.011220580935</v>
      </c>
      <c r="G21" s="497">
        <v>49449.425780785052</v>
      </c>
      <c r="H21" s="497"/>
      <c r="I21" s="525"/>
      <c r="J21" s="497"/>
      <c r="K21" s="497"/>
      <c r="L21" s="498"/>
      <c r="M21" s="21"/>
      <c r="N21" s="154"/>
    </row>
    <row r="22" spans="1:14">
      <c r="A22" s="4"/>
      <c r="B22" s="487" t="s">
        <v>922</v>
      </c>
      <c r="C22" s="182" t="s">
        <v>923</v>
      </c>
      <c r="D22" s="488">
        <v>3.61</v>
      </c>
      <c r="E22" s="489">
        <v>4800</v>
      </c>
      <c r="F22" s="409">
        <v>41799.614909580006</v>
      </c>
      <c r="G22" s="330">
        <v>45152.339026243251</v>
      </c>
      <c r="H22" s="330">
        <v>50340.550459171391</v>
      </c>
      <c r="I22" s="469"/>
      <c r="J22" s="330"/>
      <c r="K22" s="330"/>
      <c r="L22" s="439"/>
      <c r="M22" s="22"/>
      <c r="N22" s="154"/>
    </row>
    <row r="23" spans="1:14">
      <c r="A23" s="19"/>
      <c r="B23" s="490" t="s">
        <v>924</v>
      </c>
      <c r="C23" s="158" t="s">
        <v>925</v>
      </c>
      <c r="D23" s="491">
        <v>3.58</v>
      </c>
      <c r="E23" s="492">
        <v>4.7601108033240997</v>
      </c>
      <c r="F23" s="404">
        <v>41497.666959015507</v>
      </c>
      <c r="G23" s="307">
        <v>44820.981215006257</v>
      </c>
      <c r="H23" s="307">
        <v>49972.612508669328</v>
      </c>
      <c r="I23" s="465"/>
      <c r="J23" s="307"/>
      <c r="K23" s="307"/>
      <c r="L23" s="435"/>
      <c r="M23" s="23"/>
      <c r="N23" s="154"/>
    </row>
    <row r="24" spans="1:14">
      <c r="A24" s="12"/>
      <c r="B24" s="499" t="s">
        <v>926</v>
      </c>
      <c r="C24" s="166" t="s">
        <v>927</v>
      </c>
      <c r="D24" s="500">
        <v>3.55</v>
      </c>
      <c r="E24" s="501">
        <v>4.7202216066481988</v>
      </c>
      <c r="F24" s="358">
        <v>41114.980297132141</v>
      </c>
      <c r="G24" s="311">
        <v>44408.884692450411</v>
      </c>
      <c r="H24" s="311">
        <v>49510.883596121355</v>
      </c>
      <c r="I24" s="464"/>
      <c r="J24" s="311"/>
      <c r="K24" s="311"/>
      <c r="L24" s="375"/>
      <c r="M24" s="22"/>
      <c r="N24" s="154"/>
    </row>
    <row r="25" spans="1:14">
      <c r="A25" s="12"/>
      <c r="B25" s="499" t="s">
        <v>928</v>
      </c>
      <c r="C25" s="166" t="s">
        <v>929</v>
      </c>
      <c r="D25" s="500">
        <v>3.51</v>
      </c>
      <c r="E25" s="501">
        <v>4.6670360110803317</v>
      </c>
      <c r="F25" s="358">
        <v>40701.691684486548</v>
      </c>
      <c r="G25" s="311">
        <v>43966.186219132338</v>
      </c>
      <c r="H25" s="311">
        <v>49018.552732811135</v>
      </c>
      <c r="I25" s="464"/>
      <c r="J25" s="311"/>
      <c r="K25" s="311"/>
      <c r="L25" s="375"/>
      <c r="M25" s="24"/>
      <c r="N25" s="154"/>
    </row>
    <row r="26" spans="1:14">
      <c r="A26" s="10"/>
      <c r="B26" s="499" t="s">
        <v>930</v>
      </c>
      <c r="C26" s="166" t="s">
        <v>931</v>
      </c>
      <c r="D26" s="500">
        <v>3.48</v>
      </c>
      <c r="E26" s="501">
        <v>4.6271468144044317</v>
      </c>
      <c r="F26" s="358">
        <v>40399.743733922034</v>
      </c>
      <c r="G26" s="311">
        <v>43634.828407895344</v>
      </c>
      <c r="H26" s="311">
        <v>48650.614782309087</v>
      </c>
      <c r="I26" s="464"/>
      <c r="J26" s="311"/>
      <c r="K26" s="311"/>
      <c r="L26" s="375"/>
      <c r="M26" s="7"/>
      <c r="N26" s="154"/>
    </row>
    <row r="27" spans="1:14" ht="15.75" thickBot="1">
      <c r="A27" s="19"/>
      <c r="B27" s="502" t="s">
        <v>932</v>
      </c>
      <c r="C27" s="174" t="s">
        <v>933</v>
      </c>
      <c r="D27" s="503">
        <v>3.45</v>
      </c>
      <c r="E27" s="504">
        <v>4.5872576177285316</v>
      </c>
      <c r="F27" s="407">
        <v>40017.05707203869</v>
      </c>
      <c r="G27" s="335">
        <v>43222.731885339497</v>
      </c>
      <c r="H27" s="335">
        <v>48188.885869761121</v>
      </c>
      <c r="I27" s="470"/>
      <c r="J27" s="335"/>
      <c r="K27" s="335"/>
      <c r="L27" s="436"/>
      <c r="M27" s="9"/>
      <c r="N27" s="154"/>
    </row>
    <row r="28" spans="1:14">
      <c r="A28" s="4"/>
      <c r="B28" s="367" t="s">
        <v>934</v>
      </c>
      <c r="C28" s="182" t="s">
        <v>935</v>
      </c>
      <c r="D28" s="505">
        <v>3.42</v>
      </c>
      <c r="E28" s="506">
        <v>4.5469999999999997</v>
      </c>
      <c r="F28" s="404">
        <v>37284.183041089942</v>
      </c>
      <c r="G28" s="307">
        <v>40269.623400680975</v>
      </c>
      <c r="H28" s="307">
        <v>44092.543227806003</v>
      </c>
      <c r="I28" s="465"/>
      <c r="J28" s="307"/>
      <c r="K28" s="319"/>
      <c r="L28" s="308"/>
      <c r="M28" s="11"/>
      <c r="N28" s="154"/>
    </row>
    <row r="29" spans="1:14">
      <c r="A29" s="19"/>
      <c r="B29" s="369" t="s">
        <v>936</v>
      </c>
      <c r="C29" s="166" t="s">
        <v>937</v>
      </c>
      <c r="D29" s="500">
        <v>3.39</v>
      </c>
      <c r="E29" s="501">
        <v>4.5071140350877181</v>
      </c>
      <c r="F29" s="358">
        <v>36999.931350113191</v>
      </c>
      <c r="G29" s="311">
        <v>39961.793477981999</v>
      </c>
      <c r="H29" s="311">
        <v>43754.141966761214</v>
      </c>
      <c r="I29" s="464"/>
      <c r="J29" s="311"/>
      <c r="K29" s="321"/>
      <c r="L29" s="322"/>
      <c r="M29" s="18"/>
      <c r="N29" s="154"/>
    </row>
    <row r="30" spans="1:14">
      <c r="A30" s="19"/>
      <c r="B30" s="369" t="s">
        <v>938</v>
      </c>
      <c r="C30" s="166" t="s">
        <v>939</v>
      </c>
      <c r="D30" s="500">
        <v>3.36</v>
      </c>
      <c r="E30" s="501">
        <v>4.4672280701754365</v>
      </c>
      <c r="F30" s="358">
        <v>36640.873263136338</v>
      </c>
      <c r="G30" s="311">
        <v>39573.224843964133</v>
      </c>
      <c r="H30" s="311">
        <v>43327.958544589754</v>
      </c>
      <c r="I30" s="464"/>
      <c r="J30" s="311"/>
      <c r="K30" s="321"/>
      <c r="L30" s="322"/>
      <c r="M30" s="5"/>
      <c r="N30" s="154"/>
    </row>
    <row r="31" spans="1:14">
      <c r="A31" s="12"/>
      <c r="B31" s="369" t="s">
        <v>940</v>
      </c>
      <c r="C31" s="166" t="s">
        <v>941</v>
      </c>
      <c r="D31" s="500">
        <v>3.32</v>
      </c>
      <c r="E31" s="501">
        <v>4.4140467836257287</v>
      </c>
      <c r="F31" s="358">
        <v>36251.213225397245</v>
      </c>
      <c r="G31" s="311">
        <v>39154.054259184035</v>
      </c>
      <c r="H31" s="311">
        <v>42871.173171656017</v>
      </c>
      <c r="I31" s="464"/>
      <c r="J31" s="311"/>
      <c r="K31" s="321"/>
      <c r="L31" s="322"/>
      <c r="M31" s="20"/>
      <c r="N31" s="154"/>
    </row>
    <row r="32" spans="1:14">
      <c r="A32" s="10"/>
      <c r="B32" s="369" t="s">
        <v>942</v>
      </c>
      <c r="C32" s="166" t="s">
        <v>943</v>
      </c>
      <c r="D32" s="500">
        <v>3.29</v>
      </c>
      <c r="E32" s="501">
        <v>4.374160818713448</v>
      </c>
      <c r="F32" s="358">
        <v>35966.961534420494</v>
      </c>
      <c r="G32" s="311">
        <v>38846.224336485029</v>
      </c>
      <c r="H32" s="311">
        <v>42532.77191061122</v>
      </c>
      <c r="I32" s="464"/>
      <c r="J32" s="311"/>
      <c r="K32" s="321"/>
      <c r="L32" s="322"/>
      <c r="M32" s="11"/>
      <c r="N32" s="154"/>
    </row>
    <row r="33" spans="1:14" ht="15.75" thickBot="1">
      <c r="A33" s="10"/>
      <c r="B33" s="370" t="s">
        <v>944</v>
      </c>
      <c r="C33" s="174" t="s">
        <v>945</v>
      </c>
      <c r="D33" s="503">
        <v>3.26</v>
      </c>
      <c r="E33" s="504">
        <v>4.3342748538011664</v>
      </c>
      <c r="F33" s="407">
        <v>35607.903447443648</v>
      </c>
      <c r="G33" s="335">
        <v>38457.655702467178</v>
      </c>
      <c r="H33" s="335">
        <v>42106.588488439753</v>
      </c>
      <c r="I33" s="470"/>
      <c r="J33" s="335"/>
      <c r="K33" s="336"/>
      <c r="L33" s="337"/>
      <c r="M33" s="11"/>
      <c r="N33" s="154"/>
    </row>
    <row r="34" spans="1:14">
      <c r="A34" s="10"/>
      <c r="B34" s="367" t="s">
        <v>946</v>
      </c>
      <c r="C34" s="182" t="s">
        <v>947</v>
      </c>
      <c r="D34" s="505">
        <v>3.23</v>
      </c>
      <c r="E34" s="506">
        <v>4.2939999999999996</v>
      </c>
      <c r="F34" s="409">
        <v>33448.961887310739</v>
      </c>
      <c r="G34" s="330">
        <v>35848.806518185498</v>
      </c>
      <c r="H34" s="330">
        <v>38669.048226168001</v>
      </c>
      <c r="I34" s="469">
        <v>42880.32738170564</v>
      </c>
      <c r="J34" s="330"/>
      <c r="K34" s="331"/>
      <c r="L34" s="332"/>
      <c r="M34" s="20"/>
      <c r="N34" s="154"/>
    </row>
    <row r="35" spans="1:14">
      <c r="A35" s="4"/>
      <c r="B35" s="369" t="s">
        <v>948</v>
      </c>
      <c r="C35" s="166" t="s">
        <v>949</v>
      </c>
      <c r="D35" s="507">
        <v>3.2</v>
      </c>
      <c r="E35" s="501">
        <v>4.2541176470588233</v>
      </c>
      <c r="F35" s="358">
        <v>33182.356112737471</v>
      </c>
      <c r="G35" s="311">
        <v>35558.672855074234</v>
      </c>
      <c r="H35" s="311">
        <v>38355.336331334503</v>
      </c>
      <c r="I35" s="464">
        <v>42530.162176391837</v>
      </c>
      <c r="J35" s="311"/>
      <c r="K35" s="321"/>
      <c r="L35" s="322"/>
      <c r="M35" s="5"/>
      <c r="N35" s="154"/>
    </row>
    <row r="36" spans="1:14">
      <c r="A36" s="12"/>
      <c r="B36" s="369" t="s">
        <v>950</v>
      </c>
      <c r="C36" s="166" t="s">
        <v>951</v>
      </c>
      <c r="D36" s="507">
        <v>3.17</v>
      </c>
      <c r="E36" s="501">
        <v>4.2142352941176471</v>
      </c>
      <c r="F36" s="358">
        <v>32840.943942164122</v>
      </c>
      <c r="G36" s="311">
        <v>35193.732795962889</v>
      </c>
      <c r="H36" s="311">
        <v>37960.885725182146</v>
      </c>
      <c r="I36" s="464">
        <v>42092.214809951372</v>
      </c>
      <c r="J36" s="311"/>
      <c r="K36" s="321"/>
      <c r="L36" s="322"/>
      <c r="M36" s="18"/>
      <c r="N36" s="154"/>
    </row>
    <row r="37" spans="1:14">
      <c r="A37" s="12"/>
      <c r="B37" s="391" t="s">
        <v>952</v>
      </c>
      <c r="C37" s="228" t="s">
        <v>953</v>
      </c>
      <c r="D37" s="508">
        <v>3.13</v>
      </c>
      <c r="E37" s="501">
        <v>4.1610588235294115</v>
      </c>
      <c r="F37" s="361">
        <v>32468.929820828533</v>
      </c>
      <c r="G37" s="326">
        <v>34798.190786089304</v>
      </c>
      <c r="H37" s="326">
        <v>37535.833168267563</v>
      </c>
      <c r="I37" s="471">
        <v>41623.665492748682</v>
      </c>
      <c r="J37" s="326"/>
      <c r="K37" s="327"/>
      <c r="L37" s="328"/>
      <c r="M37" s="20"/>
      <c r="N37" s="154"/>
    </row>
    <row r="38" spans="1:14">
      <c r="A38" s="10"/>
      <c r="B38" s="369" t="s">
        <v>954</v>
      </c>
      <c r="C38" s="166" t="s">
        <v>955</v>
      </c>
      <c r="D38" s="507">
        <v>3.1</v>
      </c>
      <c r="E38" s="501">
        <v>4.1349999999999998</v>
      </c>
      <c r="F38" s="309">
        <v>32127.517650255166</v>
      </c>
      <c r="G38" s="311">
        <v>34433.25072697796</v>
      </c>
      <c r="H38" s="311">
        <v>37141.382562115206</v>
      </c>
      <c r="I38" s="464">
        <v>41185.718126308202</v>
      </c>
      <c r="J38" s="311"/>
      <c r="K38" s="321"/>
      <c r="L38" s="322"/>
      <c r="M38" s="5"/>
      <c r="N38" s="154"/>
    </row>
    <row r="39" spans="1:14" ht="15.75" thickBot="1">
      <c r="A39" s="4"/>
      <c r="B39" s="370" t="s">
        <v>956</v>
      </c>
      <c r="C39" s="174" t="s">
        <v>957</v>
      </c>
      <c r="D39" s="509">
        <v>3.07</v>
      </c>
      <c r="E39" s="504">
        <v>4.0949999999999998</v>
      </c>
      <c r="F39" s="325">
        <v>31860.911875681904</v>
      </c>
      <c r="G39" s="326">
        <v>34143.11706386671</v>
      </c>
      <c r="H39" s="326">
        <v>36827.670667281702</v>
      </c>
      <c r="I39" s="471">
        <v>40835.5529209944</v>
      </c>
      <c r="J39" s="326"/>
      <c r="K39" s="327"/>
      <c r="L39" s="328"/>
      <c r="M39" s="5"/>
      <c r="N39" s="154"/>
    </row>
    <row r="40" spans="1:14">
      <c r="A40" s="4"/>
      <c r="B40" s="367" t="s">
        <v>958</v>
      </c>
      <c r="C40" s="182" t="s">
        <v>959</v>
      </c>
      <c r="D40" s="488">
        <v>3.04</v>
      </c>
      <c r="E40" s="506">
        <v>4.0419999999999998</v>
      </c>
      <c r="F40" s="409">
        <v>30390.161055285156</v>
      </c>
      <c r="G40" s="330">
        <v>32084.169030020254</v>
      </c>
      <c r="H40" s="330">
        <v>34342.846329667074</v>
      </c>
      <c r="I40" s="526">
        <v>36997.889386041061</v>
      </c>
      <c r="J40" s="330">
        <v>41935.700628384991</v>
      </c>
      <c r="K40" s="331"/>
      <c r="L40" s="332"/>
      <c r="M40" s="5"/>
      <c r="N40" s="154"/>
    </row>
    <row r="41" spans="1:14">
      <c r="A41" s="19"/>
      <c r="B41" s="369" t="s">
        <v>960</v>
      </c>
      <c r="C41" s="166" t="s">
        <v>961</v>
      </c>
      <c r="D41" s="500">
        <v>3</v>
      </c>
      <c r="E41" s="501">
        <v>3.988815789473684</v>
      </c>
      <c r="F41" s="358">
        <v>30104.717274218638</v>
      </c>
      <c r="G41" s="311">
        <v>31781.079332550249</v>
      </c>
      <c r="H41" s="311">
        <v>34016.228743659092</v>
      </c>
      <c r="I41" s="461">
        <v>36647.693568310824</v>
      </c>
      <c r="J41" s="311">
        <v>41543.042699255195</v>
      </c>
      <c r="K41" s="321"/>
      <c r="L41" s="322"/>
      <c r="M41" s="18"/>
      <c r="N41" s="154"/>
    </row>
    <row r="42" spans="1:14">
      <c r="A42" s="12"/>
      <c r="B42" s="369" t="s">
        <v>962</v>
      </c>
      <c r="C42" s="166" t="s">
        <v>963</v>
      </c>
      <c r="D42" s="500">
        <v>2.98</v>
      </c>
      <c r="E42" s="501">
        <v>3.9622236842105263</v>
      </c>
      <c r="F42" s="358">
        <v>29805.670998676509</v>
      </c>
      <c r="G42" s="311">
        <v>31464.387140604642</v>
      </c>
      <c r="H42" s="311">
        <v>33676.008663175489</v>
      </c>
      <c r="I42" s="461">
        <v>36277.962940786216</v>
      </c>
      <c r="J42" s="311">
        <v>41117.797709603976</v>
      </c>
      <c r="K42" s="321"/>
      <c r="L42" s="322"/>
      <c r="M42" s="20"/>
      <c r="N42" s="154"/>
    </row>
    <row r="43" spans="1:14">
      <c r="A43" s="19"/>
      <c r="B43" s="369" t="s">
        <v>964</v>
      </c>
      <c r="C43" s="166" t="s">
        <v>965</v>
      </c>
      <c r="D43" s="500">
        <v>2.94</v>
      </c>
      <c r="E43" s="501">
        <v>3.9090394736842105</v>
      </c>
      <c r="F43" s="358">
        <v>29445.42082160991</v>
      </c>
      <c r="G43" s="311">
        <v>31086.491047134554</v>
      </c>
      <c r="H43" s="311">
        <v>33274.584681167406</v>
      </c>
      <c r="I43" s="461">
        <v>35847.028411737134</v>
      </c>
      <c r="J43" s="311">
        <v>40631.348818428261</v>
      </c>
      <c r="K43" s="321"/>
      <c r="L43" s="322"/>
      <c r="M43" s="20"/>
      <c r="N43" s="154"/>
    </row>
    <row r="44" spans="1:14">
      <c r="A44" s="19"/>
      <c r="B44" s="369" t="s">
        <v>966</v>
      </c>
      <c r="C44" s="166" t="s">
        <v>967</v>
      </c>
      <c r="D44" s="500">
        <v>2.91</v>
      </c>
      <c r="E44" s="501">
        <v>3.8691513157894737</v>
      </c>
      <c r="F44" s="358">
        <v>29115.772595305549</v>
      </c>
      <c r="G44" s="311">
        <v>30739.196904426684</v>
      </c>
      <c r="H44" s="311">
        <v>32903.762649921555</v>
      </c>
      <c r="I44" s="461">
        <v>35446.695833450278</v>
      </c>
      <c r="J44" s="311">
        <v>40175.501878014773</v>
      </c>
      <c r="K44" s="321"/>
      <c r="L44" s="322"/>
      <c r="M44" s="5"/>
      <c r="N44" s="154"/>
    </row>
    <row r="45" spans="1:14" ht="15.75" thickBot="1">
      <c r="A45" s="12"/>
      <c r="B45" s="370" t="s">
        <v>968</v>
      </c>
      <c r="C45" s="174" t="s">
        <v>969</v>
      </c>
      <c r="D45" s="503">
        <v>2.88</v>
      </c>
      <c r="E45" s="504">
        <v>3.829263157894736</v>
      </c>
      <c r="F45" s="407">
        <v>28860.930765001267</v>
      </c>
      <c r="G45" s="335">
        <v>30466.709157718928</v>
      </c>
      <c r="H45" s="335">
        <v>32607.74701467581</v>
      </c>
      <c r="I45" s="527">
        <v>35127.101966482282</v>
      </c>
      <c r="J45" s="335">
        <v>39813.445899647231</v>
      </c>
      <c r="K45" s="336"/>
      <c r="L45" s="337"/>
      <c r="M45" s="18"/>
      <c r="N45" s="154"/>
    </row>
    <row r="46" spans="1:14">
      <c r="A46" s="19"/>
      <c r="B46" s="367" t="s">
        <v>970</v>
      </c>
      <c r="C46" s="182" t="s">
        <v>971</v>
      </c>
      <c r="D46" s="505">
        <v>2.85</v>
      </c>
      <c r="E46" s="506">
        <v>3.7890000000000001</v>
      </c>
      <c r="F46" s="329">
        <v>26943.150062382756</v>
      </c>
      <c r="G46" s="330">
        <v>28531.28253869692</v>
      </c>
      <c r="H46" s="330">
        <v>30119.415015011098</v>
      </c>
      <c r="I46" s="469">
        <v>31707.547491325251</v>
      </c>
      <c r="J46" s="330">
        <v>35797.373758983333</v>
      </c>
      <c r="K46" s="331">
        <v>37914.88372740223</v>
      </c>
      <c r="L46" s="332"/>
      <c r="M46" s="18"/>
      <c r="N46" s="154"/>
    </row>
    <row r="47" spans="1:14">
      <c r="A47" s="10"/>
      <c r="B47" s="369" t="s">
        <v>972</v>
      </c>
      <c r="C47" s="166" t="s">
        <v>973</v>
      </c>
      <c r="D47" s="500">
        <v>2.82</v>
      </c>
      <c r="E47" s="501">
        <v>3.749115789473684</v>
      </c>
      <c r="F47" s="309">
        <v>26705.95414848196</v>
      </c>
      <c r="G47" s="311">
        <v>28276.440708392653</v>
      </c>
      <c r="H47" s="311">
        <v>29846.927268303312</v>
      </c>
      <c r="I47" s="464">
        <v>31417.41382821399</v>
      </c>
      <c r="J47" s="311">
        <v>35470.736442207526</v>
      </c>
      <c r="K47" s="321">
        <v>37564.718522088428</v>
      </c>
      <c r="L47" s="322"/>
      <c r="M47" s="11"/>
      <c r="N47" s="154"/>
    </row>
    <row r="48" spans="1:14">
      <c r="A48" s="4"/>
      <c r="B48" s="369" t="s">
        <v>974</v>
      </c>
      <c r="C48" s="166" t="s">
        <v>975</v>
      </c>
      <c r="D48" s="500">
        <v>2.79</v>
      </c>
      <c r="E48" s="501">
        <v>3.7092315789473682</v>
      </c>
      <c r="F48" s="309">
        <v>26393.951838581095</v>
      </c>
      <c r="G48" s="311">
        <v>27946.79248208828</v>
      </c>
      <c r="H48" s="311">
        <v>29499.633125595468</v>
      </c>
      <c r="I48" s="464">
        <v>31052.473769102653</v>
      </c>
      <c r="J48" s="311">
        <v>35056.316964305042</v>
      </c>
      <c r="K48" s="321">
        <v>37126.77115564797</v>
      </c>
      <c r="L48" s="322"/>
      <c r="M48" s="20"/>
      <c r="N48" s="154"/>
    </row>
    <row r="49" spans="1:14">
      <c r="A49" s="19"/>
      <c r="B49" s="369" t="s">
        <v>976</v>
      </c>
      <c r="C49" s="166" t="s">
        <v>977</v>
      </c>
      <c r="D49" s="500">
        <v>2.75</v>
      </c>
      <c r="E49" s="501">
        <v>3.6560526315789468</v>
      </c>
      <c r="F49" s="309">
        <v>26051.34757791799</v>
      </c>
      <c r="G49" s="311">
        <v>27586.542305021678</v>
      </c>
      <c r="H49" s="311">
        <v>29121.737032125373</v>
      </c>
      <c r="I49" s="464">
        <v>30656.931759229072</v>
      </c>
      <c r="J49" s="311">
        <v>34611.295535640325</v>
      </c>
      <c r="K49" s="321">
        <v>36658.221838445257</v>
      </c>
      <c r="L49" s="322"/>
      <c r="M49" s="11"/>
      <c r="N49" s="154"/>
    </row>
    <row r="50" spans="1:14">
      <c r="A50" s="4"/>
      <c r="B50" s="369" t="s">
        <v>978</v>
      </c>
      <c r="C50" s="166" t="s">
        <v>979</v>
      </c>
      <c r="D50" s="500">
        <v>2.72</v>
      </c>
      <c r="E50" s="501">
        <v>3.6161684210526315</v>
      </c>
      <c r="F50" s="309">
        <v>25739.345268017107</v>
      </c>
      <c r="G50" s="311">
        <v>27256.894078717323</v>
      </c>
      <c r="H50" s="311">
        <v>28774.442889417514</v>
      </c>
      <c r="I50" s="464">
        <v>30291.991700117731</v>
      </c>
      <c r="J50" s="311">
        <v>34196.876057737849</v>
      </c>
      <c r="K50" s="321">
        <v>36220.274472004778</v>
      </c>
      <c r="L50" s="322"/>
      <c r="M50" s="11"/>
      <c r="N50" s="154"/>
    </row>
    <row r="51" spans="1:14" ht="15.75" thickBot="1">
      <c r="A51" s="10"/>
      <c r="B51" s="370" t="s">
        <v>980</v>
      </c>
      <c r="C51" s="174" t="s">
        <v>981</v>
      </c>
      <c r="D51" s="503">
        <v>2.69</v>
      </c>
      <c r="E51" s="504">
        <v>3.5762842105263153</v>
      </c>
      <c r="F51" s="325">
        <v>25502.149354116336</v>
      </c>
      <c r="G51" s="326">
        <v>27002.052248413045</v>
      </c>
      <c r="H51" s="326">
        <v>28501.955142709772</v>
      </c>
      <c r="I51" s="471">
        <v>30001.858037006474</v>
      </c>
      <c r="J51" s="326">
        <v>33870.238740962028</v>
      </c>
      <c r="K51" s="327">
        <v>35870.10926669099</v>
      </c>
      <c r="L51" s="328"/>
      <c r="M51" s="20"/>
      <c r="N51" s="154"/>
    </row>
    <row r="52" spans="1:14">
      <c r="A52" s="12"/>
      <c r="B52" s="367" t="s">
        <v>982</v>
      </c>
      <c r="C52" s="182" t="s">
        <v>983</v>
      </c>
      <c r="D52" s="505">
        <v>2.66</v>
      </c>
      <c r="E52" s="506">
        <v>3.536</v>
      </c>
      <c r="F52" s="329">
        <v>24127.169329619883</v>
      </c>
      <c r="G52" s="330">
        <v>25115.34064821537</v>
      </c>
      <c r="H52" s="330">
        <v>25609.426307513106</v>
      </c>
      <c r="I52" s="469">
        <v>27585.768944704065</v>
      </c>
      <c r="J52" s="330">
        <v>30550.282900490514</v>
      </c>
      <c r="K52" s="330">
        <v>32374.910679030945</v>
      </c>
      <c r="L52" s="439">
        <v>35203.449350143361</v>
      </c>
      <c r="M52" s="11"/>
      <c r="N52" s="154"/>
    </row>
    <row r="53" spans="1:14">
      <c r="A53" s="19"/>
      <c r="B53" s="369" t="s">
        <v>984</v>
      </c>
      <c r="C53" s="166" t="s">
        <v>985</v>
      </c>
      <c r="D53" s="500">
        <v>2.63</v>
      </c>
      <c r="E53" s="501">
        <v>3.4961203007518797</v>
      </c>
      <c r="F53" s="309">
        <v>23901.737359988099</v>
      </c>
      <c r="G53" s="311">
        <v>24878.144734314588</v>
      </c>
      <c r="H53" s="311">
        <v>25366.348421477833</v>
      </c>
      <c r="I53" s="464">
        <v>27319.163170130818</v>
      </c>
      <c r="J53" s="311">
        <v>30248.385293110285</v>
      </c>
      <c r="K53" s="311">
        <v>32055.316812062953</v>
      </c>
      <c r="L53" s="375">
        <v>34859.039288179301</v>
      </c>
      <c r="M53" s="5"/>
      <c r="N53" s="154"/>
    </row>
    <row r="54" spans="1:14">
      <c r="A54" s="19"/>
      <c r="B54" s="369" t="s">
        <v>986</v>
      </c>
      <c r="C54" s="166" t="s">
        <v>987</v>
      </c>
      <c r="D54" s="500">
        <v>2.59</v>
      </c>
      <c r="E54" s="501">
        <v>3.4429473684210525</v>
      </c>
      <c r="F54" s="309">
        <v>23570.897043593981</v>
      </c>
      <c r="G54" s="311">
        <v>24535.540473651472</v>
      </c>
      <c r="H54" s="311">
        <v>25017.862188680221</v>
      </c>
      <c r="I54" s="464">
        <v>26947.149048795211</v>
      </c>
      <c r="J54" s="311">
        <v>29841.079338967691</v>
      </c>
      <c r="K54" s="311">
        <v>31624.382283013852</v>
      </c>
      <c r="L54" s="375">
        <v>34390.236313407077</v>
      </c>
      <c r="M54" s="18"/>
      <c r="N54" s="154"/>
    </row>
    <row r="55" spans="1:14">
      <c r="A55" s="12"/>
      <c r="B55" s="369" t="s">
        <v>988</v>
      </c>
      <c r="C55" s="166" t="s">
        <v>989</v>
      </c>
      <c r="D55" s="500">
        <v>2.56</v>
      </c>
      <c r="E55" s="501">
        <v>3.4030676691729322</v>
      </c>
      <c r="F55" s="309">
        <v>23270.658677962103</v>
      </c>
      <c r="G55" s="311">
        <v>24223.538163750611</v>
      </c>
      <c r="H55" s="311">
        <v>24699.977906644846</v>
      </c>
      <c r="I55" s="464">
        <v>26605.736878221858</v>
      </c>
      <c r="J55" s="311">
        <v>29464.375335587352</v>
      </c>
      <c r="K55" s="311">
        <v>31224.049704727011</v>
      </c>
      <c r="L55" s="375">
        <v>33952.035289397092</v>
      </c>
      <c r="M55" s="20"/>
      <c r="N55" s="154"/>
    </row>
    <row r="56" spans="1:14">
      <c r="A56" s="10"/>
      <c r="B56" s="369" t="s">
        <v>990</v>
      </c>
      <c r="C56" s="166" t="s">
        <v>991</v>
      </c>
      <c r="D56" s="500">
        <v>2.5299999999999998</v>
      </c>
      <c r="E56" s="501">
        <v>3.3631879699248115</v>
      </c>
      <c r="F56" s="309">
        <v>23045.226708330323</v>
      </c>
      <c r="G56" s="311">
        <v>23986.342249849822</v>
      </c>
      <c r="H56" s="311">
        <v>24456.900020609581</v>
      </c>
      <c r="I56" s="464">
        <v>26339.131103648597</v>
      </c>
      <c r="J56" s="311">
        <v>29162.477728207119</v>
      </c>
      <c r="K56" s="311">
        <v>30904.455837759015</v>
      </c>
      <c r="L56" s="375">
        <v>33607.62522743304</v>
      </c>
      <c r="M56" s="5"/>
      <c r="N56" s="154"/>
    </row>
    <row r="57" spans="1:14" ht="15.75" thickBot="1">
      <c r="A57" s="4"/>
      <c r="B57" s="370" t="s">
        <v>992</v>
      </c>
      <c r="C57" s="174" t="s">
        <v>993</v>
      </c>
      <c r="D57" s="503">
        <v>2.5</v>
      </c>
      <c r="E57" s="504">
        <v>3.3233082706766917</v>
      </c>
      <c r="F57" s="325">
        <v>22744.988342698438</v>
      </c>
      <c r="G57" s="326">
        <v>23674.339939948964</v>
      </c>
      <c r="H57" s="326">
        <v>24139.015738574213</v>
      </c>
      <c r="I57" s="471">
        <v>25997.718933075237</v>
      </c>
      <c r="J57" s="326">
        <v>28785.77372482678</v>
      </c>
      <c r="K57" s="326">
        <v>30504.123259472173</v>
      </c>
      <c r="L57" s="443">
        <v>33169.424203423048</v>
      </c>
      <c r="M57" s="5"/>
      <c r="N57" s="154"/>
    </row>
    <row r="58" spans="1:14">
      <c r="A58" s="12"/>
      <c r="B58" s="367" t="s">
        <v>994</v>
      </c>
      <c r="C58" s="182" t="s">
        <v>995</v>
      </c>
      <c r="D58" s="505">
        <v>2.4700000000000002</v>
      </c>
      <c r="E58" s="506">
        <v>3.2839999999999998</v>
      </c>
      <c r="F58" s="417">
        <v>21985.95615057581</v>
      </c>
      <c r="G58" s="330">
        <v>22903.543803557321</v>
      </c>
      <c r="H58" s="330">
        <v>23362.337630048081</v>
      </c>
      <c r="I58" s="469">
        <v>24279.925283029603</v>
      </c>
      <c r="J58" s="330">
        <v>25656.306762501874</v>
      </c>
      <c r="K58" s="330">
        <v>27032.68824197416</v>
      </c>
      <c r="L58" s="332">
        <v>29191.307300046075</v>
      </c>
      <c r="M58" s="11"/>
      <c r="N58" s="154"/>
    </row>
    <row r="59" spans="1:14">
      <c r="A59" s="10"/>
      <c r="B59" s="369" t="s">
        <v>996</v>
      </c>
      <c r="C59" s="166" t="s">
        <v>997</v>
      </c>
      <c r="D59" s="500">
        <v>2.44</v>
      </c>
      <c r="E59" s="501">
        <v>3.2441133603238859</v>
      </c>
      <c r="F59" s="418">
        <v>21766.406153078511</v>
      </c>
      <c r="G59" s="311">
        <v>22672.229861791038</v>
      </c>
      <c r="H59" s="311">
        <v>23125.141716147311</v>
      </c>
      <c r="I59" s="464">
        <v>24030.965424859831</v>
      </c>
      <c r="J59" s="311">
        <v>25389.700987928616</v>
      </c>
      <c r="K59" s="311">
        <v>26748.436550997409</v>
      </c>
      <c r="L59" s="322">
        <v>28888.197871808239</v>
      </c>
      <c r="M59" s="18"/>
      <c r="N59" s="154"/>
    </row>
    <row r="60" spans="1:14">
      <c r="A60" s="10"/>
      <c r="B60" s="369" t="s">
        <v>998</v>
      </c>
      <c r="C60" s="166" t="s">
        <v>999</v>
      </c>
      <c r="D60" s="500">
        <v>2.4</v>
      </c>
      <c r="E60" s="501">
        <v>3.190931174089068</v>
      </c>
      <c r="F60" s="418">
        <v>21441.447808818888</v>
      </c>
      <c r="G60" s="311">
        <v>22335.507573262417</v>
      </c>
      <c r="H60" s="311">
        <v>22782.537455484191</v>
      </c>
      <c r="I60" s="464">
        <v>23676.597219927731</v>
      </c>
      <c r="J60" s="311">
        <v>25017.686866593016</v>
      </c>
      <c r="K60" s="311">
        <v>26358.776513258315</v>
      </c>
      <c r="L60" s="322">
        <v>28466.704331681518</v>
      </c>
      <c r="M60" s="20"/>
      <c r="N60" s="154"/>
    </row>
    <row r="61" spans="1:14">
      <c r="A61" s="10"/>
      <c r="B61" s="369" t="s">
        <v>1000</v>
      </c>
      <c r="C61" s="166" t="s">
        <v>1001</v>
      </c>
      <c r="D61" s="500">
        <v>2.37</v>
      </c>
      <c r="E61" s="501">
        <v>3.151044534412955</v>
      </c>
      <c r="F61" s="418">
        <v>21147.091415321505</v>
      </c>
      <c r="G61" s="311">
        <v>22029.387235496055</v>
      </c>
      <c r="H61" s="311">
        <v>22470.535145583319</v>
      </c>
      <c r="I61" s="464">
        <v>23352.830965757854</v>
      </c>
      <c r="J61" s="311">
        <v>24676.274696019656</v>
      </c>
      <c r="K61" s="311">
        <v>25999.718426281474</v>
      </c>
      <c r="L61" s="322">
        <v>28075.812742317019</v>
      </c>
      <c r="M61" s="20"/>
      <c r="N61" s="154"/>
    </row>
    <row r="62" spans="1:14">
      <c r="A62" s="4"/>
      <c r="B62" s="369" t="s">
        <v>1002</v>
      </c>
      <c r="C62" s="166" t="s">
        <v>1003</v>
      </c>
      <c r="D62" s="500">
        <v>2.34</v>
      </c>
      <c r="E62" s="501">
        <v>3.111157894736841</v>
      </c>
      <c r="F62" s="418">
        <v>20927.541417824217</v>
      </c>
      <c r="G62" s="311">
        <v>21798.073293729776</v>
      </c>
      <c r="H62" s="311">
        <v>22233.339231682534</v>
      </c>
      <c r="I62" s="464">
        <v>23103.871107588089</v>
      </c>
      <c r="J62" s="311">
        <v>24409.668921446399</v>
      </c>
      <c r="K62" s="311">
        <v>25715.466735304719</v>
      </c>
      <c r="L62" s="322">
        <v>27772.703314079183</v>
      </c>
      <c r="M62" s="5"/>
      <c r="N62" s="154"/>
    </row>
    <row r="63" spans="1:14" ht="15.75" thickBot="1">
      <c r="A63" s="12"/>
      <c r="B63" s="370" t="s">
        <v>1004</v>
      </c>
      <c r="C63" s="174" t="s">
        <v>1005</v>
      </c>
      <c r="D63" s="503">
        <v>2.31</v>
      </c>
      <c r="E63" s="504">
        <v>3.071271255060728</v>
      </c>
      <c r="F63" s="419">
        <v>20633.185024326842</v>
      </c>
      <c r="G63" s="335">
        <v>21491.952955963385</v>
      </c>
      <c r="H63" s="335">
        <v>21921.336921781662</v>
      </c>
      <c r="I63" s="470">
        <v>22780.104853418212</v>
      </c>
      <c r="J63" s="335">
        <v>24068.256750873046</v>
      </c>
      <c r="K63" s="335">
        <v>25356.408648327866</v>
      </c>
      <c r="L63" s="337">
        <v>27381.811724714702</v>
      </c>
      <c r="M63" s="18"/>
      <c r="N63" s="154"/>
    </row>
    <row r="64" spans="1:14">
      <c r="A64" s="12"/>
      <c r="B64" s="367" t="s">
        <v>1006</v>
      </c>
      <c r="C64" s="182" t="s">
        <v>1007</v>
      </c>
      <c r="D64" s="505">
        <v>2.2799999999999998</v>
      </c>
      <c r="E64" s="506">
        <v>3.0310000000000001</v>
      </c>
      <c r="F64" s="329">
        <v>20338.828630829456</v>
      </c>
      <c r="G64" s="330">
        <v>20762.330624513233</v>
      </c>
      <c r="H64" s="330">
        <v>21185.832618197019</v>
      </c>
      <c r="I64" s="469">
        <v>21609.334611880797</v>
      </c>
      <c r="J64" s="330">
        <v>22456.338599248349</v>
      </c>
      <c r="K64" s="331">
        <v>23303.342586615909</v>
      </c>
      <c r="L64" s="332">
        <v>24868.15672755324</v>
      </c>
      <c r="M64" s="18"/>
      <c r="N64" s="154"/>
    </row>
    <row r="65" spans="1:14">
      <c r="A65" s="10"/>
      <c r="B65" s="369" t="s">
        <v>1008</v>
      </c>
      <c r="C65" s="166" t="s">
        <v>1009</v>
      </c>
      <c r="D65" s="507">
        <v>2.25</v>
      </c>
      <c r="E65" s="501">
        <v>2.991118421052632</v>
      </c>
      <c r="F65" s="309">
        <v>20119.278633332175</v>
      </c>
      <c r="G65" s="311">
        <v>20536.898654881457</v>
      </c>
      <c r="H65" s="311">
        <v>20954.51867643074</v>
      </c>
      <c r="I65" s="464">
        <v>21372.138697980019</v>
      </c>
      <c r="J65" s="311">
        <v>22207.378741078584</v>
      </c>
      <c r="K65" s="321">
        <v>23042.618784177139</v>
      </c>
      <c r="L65" s="322">
        <v>24589.736665526721</v>
      </c>
      <c r="M65" s="11"/>
      <c r="N65" s="154"/>
    </row>
    <row r="66" spans="1:14">
      <c r="A66" s="4"/>
      <c r="B66" s="369" t="s">
        <v>1010</v>
      </c>
      <c r="C66" s="166" t="s">
        <v>1011</v>
      </c>
      <c r="D66" s="507">
        <v>2.21</v>
      </c>
      <c r="E66" s="501">
        <v>2.9379429824561409</v>
      </c>
      <c r="F66" s="309">
        <v>19794.320289072552</v>
      </c>
      <c r="G66" s="311">
        <v>20206.058338487332</v>
      </c>
      <c r="H66" s="311">
        <v>20617.796387902119</v>
      </c>
      <c r="I66" s="464">
        <v>21029.534437316903</v>
      </c>
      <c r="J66" s="311">
        <v>21853.010536146474</v>
      </c>
      <c r="K66" s="321">
        <v>22676.486634976049</v>
      </c>
      <c r="L66" s="322">
        <v>24199.97594141911</v>
      </c>
      <c r="M66" s="20"/>
      <c r="N66" s="154"/>
    </row>
    <row r="67" spans="1:14">
      <c r="A67" s="4"/>
      <c r="B67" s="369" t="s">
        <v>1012</v>
      </c>
      <c r="C67" s="166" t="s">
        <v>1013</v>
      </c>
      <c r="D67" s="507">
        <v>2.1800000000000002</v>
      </c>
      <c r="E67" s="501">
        <v>2.8980614035087728</v>
      </c>
      <c r="F67" s="309">
        <v>19499.963895575169</v>
      </c>
      <c r="G67" s="311">
        <v>19905.819972855457</v>
      </c>
      <c r="H67" s="311">
        <v>20311.676050135746</v>
      </c>
      <c r="I67" s="464">
        <v>20717.532127416031</v>
      </c>
      <c r="J67" s="311">
        <v>21529.244281976607</v>
      </c>
      <c r="K67" s="321">
        <v>22340.956436537184</v>
      </c>
      <c r="L67" s="322">
        <v>23840.817168073747</v>
      </c>
      <c r="M67" s="11"/>
      <c r="N67" s="154"/>
    </row>
    <row r="68" spans="1:14">
      <c r="A68" s="19"/>
      <c r="B68" s="369" t="s">
        <v>1014</v>
      </c>
      <c r="C68" s="166" t="s">
        <v>1015</v>
      </c>
      <c r="D68" s="507">
        <v>2.15</v>
      </c>
      <c r="E68" s="501">
        <v>2.8581798245614038</v>
      </c>
      <c r="F68" s="309">
        <v>19280.413898077877</v>
      </c>
      <c r="G68" s="311">
        <v>19680.388003223674</v>
      </c>
      <c r="H68" s="311">
        <v>20080.362108369463</v>
      </c>
      <c r="I68" s="464">
        <v>20480.336213515253</v>
      </c>
      <c r="J68" s="311">
        <v>21280.284423806832</v>
      </c>
      <c r="K68" s="321">
        <v>22080.232634098418</v>
      </c>
      <c r="L68" s="322">
        <v>23562.397106047221</v>
      </c>
      <c r="M68" s="11"/>
      <c r="N68" s="154"/>
    </row>
    <row r="69" spans="1:14" ht="15.75" thickBot="1">
      <c r="A69" s="12"/>
      <c r="B69" s="370" t="s">
        <v>1016</v>
      </c>
      <c r="C69" s="174" t="s">
        <v>1017</v>
      </c>
      <c r="D69" s="509">
        <v>2.12</v>
      </c>
      <c r="E69" s="504">
        <v>2.8182982456140357</v>
      </c>
      <c r="F69" s="334">
        <v>18986.057504580502</v>
      </c>
      <c r="G69" s="335">
        <v>19380.149637591792</v>
      </c>
      <c r="H69" s="335">
        <v>19774.241770603086</v>
      </c>
      <c r="I69" s="470">
        <v>20168.333903614381</v>
      </c>
      <c r="J69" s="335">
        <v>20956.518169636965</v>
      </c>
      <c r="K69" s="336">
        <v>21744.702435659554</v>
      </c>
      <c r="L69" s="337">
        <v>23203.238332701847</v>
      </c>
      <c r="M69" s="20"/>
      <c r="N69" s="154"/>
    </row>
    <row r="70" spans="1:14">
      <c r="A70" s="19"/>
      <c r="B70" s="367" t="s">
        <v>1018</v>
      </c>
      <c r="C70" s="182" t="s">
        <v>1019</v>
      </c>
      <c r="D70" s="505">
        <v>2.09</v>
      </c>
      <c r="E70" s="506">
        <v>2.7789999999999999</v>
      </c>
      <c r="F70" s="305">
        <v>18303.490950206324</v>
      </c>
      <c r="G70" s="307">
        <v>18691.701111083115</v>
      </c>
      <c r="H70" s="307">
        <v>19079.911271959914</v>
      </c>
      <c r="I70" s="465">
        <v>19468.121432836713</v>
      </c>
      <c r="J70" s="307">
        <v>20244.541754590307</v>
      </c>
      <c r="K70" s="319">
        <v>20632.751915467099</v>
      </c>
      <c r="L70" s="308">
        <v>21409.172237220704</v>
      </c>
      <c r="M70" s="11"/>
      <c r="N70" s="154"/>
    </row>
    <row r="71" spans="1:14">
      <c r="A71" s="19"/>
      <c r="B71" s="369" t="s">
        <v>1020</v>
      </c>
      <c r="C71" s="166" t="s">
        <v>1021</v>
      </c>
      <c r="D71" s="500">
        <v>2.06</v>
      </c>
      <c r="E71" s="501">
        <v>2.7391100478468902</v>
      </c>
      <c r="F71" s="309">
        <v>18089.822924843535</v>
      </c>
      <c r="G71" s="311">
        <v>18472.151113585838</v>
      </c>
      <c r="H71" s="311">
        <v>18854.479302328131</v>
      </c>
      <c r="I71" s="464">
        <v>19236.807491070431</v>
      </c>
      <c r="J71" s="311">
        <v>20001.463868555038</v>
      </c>
      <c r="K71" s="321">
        <v>20383.792057297331</v>
      </c>
      <c r="L71" s="322">
        <v>21148.448434781934</v>
      </c>
      <c r="M71" s="5"/>
      <c r="N71" s="154"/>
    </row>
    <row r="72" spans="1:14">
      <c r="A72" s="12"/>
      <c r="B72" s="369" t="s">
        <v>1022</v>
      </c>
      <c r="C72" s="166" t="s">
        <v>1023</v>
      </c>
      <c r="D72" s="500">
        <v>2.02</v>
      </c>
      <c r="E72" s="501">
        <v>2.6859234449760767</v>
      </c>
      <c r="F72" s="309">
        <v>17770.746552718407</v>
      </c>
      <c r="G72" s="311">
        <v>18147.192769326211</v>
      </c>
      <c r="H72" s="311">
        <v>18523.638985934012</v>
      </c>
      <c r="I72" s="464">
        <v>18900.085202541817</v>
      </c>
      <c r="J72" s="311">
        <v>19652.977635757419</v>
      </c>
      <c r="K72" s="321">
        <v>20029.423852365228</v>
      </c>
      <c r="L72" s="322">
        <v>20782.316285580819</v>
      </c>
      <c r="M72" s="18"/>
      <c r="N72" s="154"/>
    </row>
    <row r="73" spans="1:14">
      <c r="A73" s="19"/>
      <c r="B73" s="369" t="s">
        <v>1024</v>
      </c>
      <c r="C73" s="166" t="s">
        <v>1025</v>
      </c>
      <c r="D73" s="500">
        <v>1.99</v>
      </c>
      <c r="E73" s="501">
        <v>2.6460334928229665</v>
      </c>
      <c r="F73" s="309">
        <v>17482.272131355519</v>
      </c>
      <c r="G73" s="311">
        <v>17852.836375828832</v>
      </c>
      <c r="H73" s="311">
        <v>18223.400620302134</v>
      </c>
      <c r="I73" s="464">
        <v>18593.96486477544</v>
      </c>
      <c r="J73" s="311">
        <v>19335.093353722055</v>
      </c>
      <c r="K73" s="321">
        <v>19705.657598195357</v>
      </c>
      <c r="L73" s="322">
        <v>20446.786087141976</v>
      </c>
      <c r="M73" s="5"/>
      <c r="N73" s="154"/>
    </row>
    <row r="74" spans="1:14">
      <c r="A74" s="10"/>
      <c r="B74" s="369" t="s">
        <v>1026</v>
      </c>
      <c r="C74" s="166" t="s">
        <v>1027</v>
      </c>
      <c r="D74" s="500">
        <v>1.96</v>
      </c>
      <c r="E74" s="501">
        <v>2.6061435406698563</v>
      </c>
      <c r="F74" s="309">
        <v>17193.797709992643</v>
      </c>
      <c r="G74" s="311">
        <v>17558.47998233145</v>
      </c>
      <c r="H74" s="311">
        <v>17923.162254670253</v>
      </c>
      <c r="I74" s="464">
        <v>18287.844527009071</v>
      </c>
      <c r="J74" s="311">
        <v>19017.209071686688</v>
      </c>
      <c r="K74" s="321">
        <v>19381.891344025491</v>
      </c>
      <c r="L74" s="322">
        <v>20111.255888703112</v>
      </c>
      <c r="M74" s="5"/>
      <c r="N74" s="154"/>
    </row>
    <row r="75" spans="1:14" ht="15.75" thickBot="1">
      <c r="A75" s="4"/>
      <c r="B75" s="370" t="s">
        <v>1028</v>
      </c>
      <c r="C75" s="174" t="s">
        <v>1029</v>
      </c>
      <c r="D75" s="503">
        <v>1.93</v>
      </c>
      <c r="E75" s="504">
        <v>2.5662535885167461</v>
      </c>
      <c r="F75" s="334">
        <v>16980.129684629854</v>
      </c>
      <c r="G75" s="335">
        <v>17338.929984834162</v>
      </c>
      <c r="H75" s="335">
        <v>17697.730285038477</v>
      </c>
      <c r="I75" s="470">
        <v>18056.530585242785</v>
      </c>
      <c r="J75" s="335">
        <v>18774.131185651415</v>
      </c>
      <c r="K75" s="336">
        <v>19132.931485855723</v>
      </c>
      <c r="L75" s="337">
        <v>19850.532086264349</v>
      </c>
      <c r="M75" s="5"/>
      <c r="N75" s="154"/>
    </row>
    <row r="76" spans="1:14">
      <c r="A76" s="10"/>
      <c r="B76" s="367" t="s">
        <v>1030</v>
      </c>
      <c r="C76" s="182" t="s">
        <v>1031</v>
      </c>
      <c r="D76" s="505">
        <v>1.9</v>
      </c>
      <c r="E76" s="506">
        <v>2.5259999999999998</v>
      </c>
      <c r="F76" s="329">
        <v>16338.736935197154</v>
      </c>
      <c r="G76" s="330">
        <v>16691.655263266966</v>
      </c>
      <c r="H76" s="330">
        <v>17044.573591336775</v>
      </c>
      <c r="I76" s="469">
        <v>17397.491919406595</v>
      </c>
      <c r="J76" s="330">
        <v>17750.410247476415</v>
      </c>
      <c r="K76" s="331">
        <v>18103.328575546228</v>
      </c>
      <c r="L76" s="332">
        <v>18809.165231685853</v>
      </c>
      <c r="M76" s="18"/>
      <c r="N76" s="154"/>
    </row>
    <row r="77" spans="1:14">
      <c r="A77" s="10"/>
      <c r="B77" s="369" t="s">
        <v>1032</v>
      </c>
      <c r="C77" s="166" t="s">
        <v>1033</v>
      </c>
      <c r="D77" s="500">
        <v>1.87</v>
      </c>
      <c r="E77" s="501">
        <v>2.4861157894736845</v>
      </c>
      <c r="F77" s="309">
        <v>16130.950881968854</v>
      </c>
      <c r="G77" s="311">
        <v>16477.987237904174</v>
      </c>
      <c r="H77" s="311">
        <v>16825.023593839487</v>
      </c>
      <c r="I77" s="464">
        <v>17172.059949774808</v>
      </c>
      <c r="J77" s="311">
        <v>17519.096305710125</v>
      </c>
      <c r="K77" s="321">
        <v>17866.13266164545</v>
      </c>
      <c r="L77" s="322">
        <v>18560.205373516084</v>
      </c>
      <c r="M77" s="20"/>
      <c r="N77" s="154"/>
    </row>
    <row r="78" spans="1:14">
      <c r="A78" s="10"/>
      <c r="B78" s="369" t="s">
        <v>1034</v>
      </c>
      <c r="C78" s="166" t="s">
        <v>1035</v>
      </c>
      <c r="D78" s="500">
        <v>1.83</v>
      </c>
      <c r="E78" s="501">
        <v>2.4329368421052635</v>
      </c>
      <c r="F78" s="309">
        <v>15817.756481978227</v>
      </c>
      <c r="G78" s="311">
        <v>16158.910865779049</v>
      </c>
      <c r="H78" s="311">
        <v>16500.065249579875</v>
      </c>
      <c r="I78" s="464">
        <v>16841.219633380693</v>
      </c>
      <c r="J78" s="311">
        <v>17182.374017181519</v>
      </c>
      <c r="K78" s="321">
        <v>17523.528400982337</v>
      </c>
      <c r="L78" s="322">
        <v>18205.837168583981</v>
      </c>
      <c r="M78" s="20"/>
      <c r="N78" s="154"/>
    </row>
    <row r="79" spans="1:14">
      <c r="A79" s="4"/>
      <c r="B79" s="369" t="s">
        <v>1036</v>
      </c>
      <c r="C79" s="166" t="s">
        <v>1037</v>
      </c>
      <c r="D79" s="500">
        <v>1.8</v>
      </c>
      <c r="E79" s="501">
        <v>2.3930526315789473</v>
      </c>
      <c r="F79" s="309">
        <v>15535.164032749837</v>
      </c>
      <c r="G79" s="311">
        <v>15870.436444416162</v>
      </c>
      <c r="H79" s="311">
        <v>16205.708856082492</v>
      </c>
      <c r="I79" s="464">
        <v>16540.981267748815</v>
      </c>
      <c r="J79" s="311">
        <v>16876.253679415138</v>
      </c>
      <c r="K79" s="321">
        <v>17211.526091081461</v>
      </c>
      <c r="L79" s="322">
        <v>17882.070914414111</v>
      </c>
      <c r="M79" s="5"/>
      <c r="N79" s="154"/>
    </row>
    <row r="80" spans="1:14">
      <c r="A80" s="12"/>
      <c r="B80" s="369" t="s">
        <v>1038</v>
      </c>
      <c r="C80" s="166" t="s">
        <v>1039</v>
      </c>
      <c r="D80" s="500">
        <v>1.77</v>
      </c>
      <c r="E80" s="501">
        <v>2.3531684210526311</v>
      </c>
      <c r="F80" s="309">
        <v>15252.571583521451</v>
      </c>
      <c r="G80" s="311">
        <v>15581.962023053276</v>
      </c>
      <c r="H80" s="311">
        <v>15911.352462585106</v>
      </c>
      <c r="I80" s="464">
        <v>16240.742902116937</v>
      </c>
      <c r="J80" s="311">
        <v>16570.133341648761</v>
      </c>
      <c r="K80" s="321">
        <v>16899.523781180589</v>
      </c>
      <c r="L80" s="322">
        <v>17558.304660244245</v>
      </c>
      <c r="M80" s="18"/>
      <c r="N80" s="154"/>
    </row>
    <row r="81" spans="1:14" ht="15.75" thickBot="1">
      <c r="A81" s="12"/>
      <c r="B81" s="370" t="s">
        <v>1040</v>
      </c>
      <c r="C81" s="174" t="s">
        <v>1041</v>
      </c>
      <c r="D81" s="503">
        <v>1.74</v>
      </c>
      <c r="E81" s="504">
        <v>2.3132842105263154</v>
      </c>
      <c r="F81" s="334">
        <v>15044.785530293158</v>
      </c>
      <c r="G81" s="335">
        <v>15368.293997690485</v>
      </c>
      <c r="H81" s="335">
        <v>15691.802465087818</v>
      </c>
      <c r="I81" s="470">
        <v>16015.310932485148</v>
      </c>
      <c r="J81" s="335">
        <v>16338.819399882479</v>
      </c>
      <c r="K81" s="336">
        <v>16662.327867279815</v>
      </c>
      <c r="L81" s="337">
        <v>17309.344802074473</v>
      </c>
      <c r="M81" s="18"/>
      <c r="N81" s="154"/>
    </row>
    <row r="82" spans="1:14">
      <c r="A82" s="10"/>
      <c r="B82" s="367" t="s">
        <v>1042</v>
      </c>
      <c r="C82" s="182" t="s">
        <v>1043</v>
      </c>
      <c r="D82" s="505">
        <v>1.71</v>
      </c>
      <c r="E82" s="506">
        <v>2.2730000000000001</v>
      </c>
      <c r="F82" s="409">
        <v>14444.566585801938</v>
      </c>
      <c r="G82" s="330">
        <v>14762.193081064768</v>
      </c>
      <c r="H82" s="330">
        <v>15079.819576327602</v>
      </c>
      <c r="I82" s="469">
        <v>15079.819576327602</v>
      </c>
      <c r="J82" s="330">
        <v>15397.446071590432</v>
      </c>
      <c r="K82" s="331">
        <v>15715.072566853274</v>
      </c>
      <c r="L82" s="332">
        <v>16350.325557378943</v>
      </c>
      <c r="M82" s="11"/>
      <c r="N82" s="154"/>
    </row>
    <row r="83" spans="1:14">
      <c r="A83" s="4"/>
      <c r="B83" s="369" t="s">
        <v>1044</v>
      </c>
      <c r="C83" s="166" t="s">
        <v>1045</v>
      </c>
      <c r="D83" s="500">
        <v>1.68</v>
      </c>
      <c r="E83" s="501">
        <v>2.2331228070175437</v>
      </c>
      <c r="F83" s="358">
        <v>14242.662504708136</v>
      </c>
      <c r="G83" s="311">
        <v>14554.407027836478</v>
      </c>
      <c r="H83" s="311">
        <v>14866.151550964812</v>
      </c>
      <c r="I83" s="464">
        <v>14866.151550964812</v>
      </c>
      <c r="J83" s="311">
        <v>15177.896074093149</v>
      </c>
      <c r="K83" s="321">
        <v>15489.640597221489</v>
      </c>
      <c r="L83" s="322">
        <v>16113.129643478162</v>
      </c>
      <c r="M83" s="11"/>
      <c r="N83" s="154"/>
    </row>
    <row r="84" spans="1:14">
      <c r="A84" s="4"/>
      <c r="B84" s="369" t="s">
        <v>1046</v>
      </c>
      <c r="C84" s="166" t="s">
        <v>1047</v>
      </c>
      <c r="D84" s="500">
        <v>1.64</v>
      </c>
      <c r="E84" s="501">
        <v>2.179953216374269</v>
      </c>
      <c r="F84" s="358">
        <v>13935.350076852008</v>
      </c>
      <c r="G84" s="311">
        <v>14241.212627845847</v>
      </c>
      <c r="H84" s="311">
        <v>14547.075178839686</v>
      </c>
      <c r="I84" s="464">
        <v>14547.075178839686</v>
      </c>
      <c r="J84" s="311">
        <v>14852.937729833529</v>
      </c>
      <c r="K84" s="321">
        <v>15158.800280827369</v>
      </c>
      <c r="L84" s="322">
        <v>15770.525382815047</v>
      </c>
      <c r="M84" s="20"/>
      <c r="N84" s="154"/>
    </row>
    <row r="85" spans="1:14">
      <c r="A85" s="19"/>
      <c r="B85" s="369" t="s">
        <v>1048</v>
      </c>
      <c r="C85" s="166" t="s">
        <v>1049</v>
      </c>
      <c r="D85" s="500">
        <v>1.61</v>
      </c>
      <c r="E85" s="501">
        <v>2.140076023391813</v>
      </c>
      <c r="F85" s="358">
        <v>13658.63959975812</v>
      </c>
      <c r="G85" s="311">
        <v>13958.620178617464</v>
      </c>
      <c r="H85" s="311">
        <v>14258.600757476805</v>
      </c>
      <c r="I85" s="464">
        <v>14258.600757476805</v>
      </c>
      <c r="J85" s="311">
        <v>14558.581336336145</v>
      </c>
      <c r="K85" s="321">
        <v>14858.561915195496</v>
      </c>
      <c r="L85" s="322">
        <v>15458.523072914177</v>
      </c>
      <c r="M85" s="18"/>
      <c r="N85" s="154"/>
    </row>
    <row r="86" spans="1:14">
      <c r="A86" s="12"/>
      <c r="B86" s="369" t="s">
        <v>1050</v>
      </c>
      <c r="C86" s="166" t="s">
        <v>1051</v>
      </c>
      <c r="D86" s="500">
        <v>1.58</v>
      </c>
      <c r="E86" s="501">
        <v>2.1001988304093571</v>
      </c>
      <c r="F86" s="358">
        <v>13381.929122664229</v>
      </c>
      <c r="G86" s="311">
        <v>13676.027729389078</v>
      </c>
      <c r="H86" s="311">
        <v>13970.126336113926</v>
      </c>
      <c r="I86" s="464">
        <v>13970.126336113926</v>
      </c>
      <c r="J86" s="311">
        <v>14264.224942838764</v>
      </c>
      <c r="K86" s="321">
        <v>14558.323549563613</v>
      </c>
      <c r="L86" s="322">
        <v>15146.520763013308</v>
      </c>
      <c r="M86" s="11"/>
      <c r="N86" s="154"/>
    </row>
    <row r="87" spans="1:14" ht="15.75" thickBot="1">
      <c r="A87" s="19"/>
      <c r="B87" s="370" t="s">
        <v>1052</v>
      </c>
      <c r="C87" s="174" t="s">
        <v>1053</v>
      </c>
      <c r="D87" s="503">
        <v>1.55</v>
      </c>
      <c r="E87" s="504">
        <v>2.0603216374269011</v>
      </c>
      <c r="F87" s="366">
        <v>13180.025041570432</v>
      </c>
      <c r="G87" s="314">
        <v>13468.24167616078</v>
      </c>
      <c r="H87" s="314">
        <v>13756.458310751137</v>
      </c>
      <c r="I87" s="466">
        <v>13756.458310751137</v>
      </c>
      <c r="J87" s="314">
        <v>14044.674945341481</v>
      </c>
      <c r="K87" s="343">
        <v>14332.891579931829</v>
      </c>
      <c r="L87" s="345">
        <v>14909.324849112529</v>
      </c>
      <c r="M87" s="20"/>
      <c r="N87" s="154"/>
    </row>
    <row r="88" spans="1:14">
      <c r="A88" s="12"/>
      <c r="B88" s="367" t="s">
        <v>1054</v>
      </c>
      <c r="C88" s="182" t="s">
        <v>1055</v>
      </c>
      <c r="D88" s="505">
        <v>1.52</v>
      </c>
      <c r="E88" s="506">
        <v>2.0209999999999999</v>
      </c>
      <c r="F88" s="356">
        <v>12903.314564476539</v>
      </c>
      <c r="G88" s="318">
        <v>12903.314564476539</v>
      </c>
      <c r="H88" s="318">
        <v>13185.649226932394</v>
      </c>
      <c r="I88" s="463">
        <v>13185.649226932394</v>
      </c>
      <c r="J88" s="318">
        <v>13467.983889388244</v>
      </c>
      <c r="K88" s="339">
        <v>13750.318551844102</v>
      </c>
      <c r="L88" s="341">
        <v>14032.653214299951</v>
      </c>
      <c r="M88" s="11"/>
      <c r="N88" s="154"/>
    </row>
    <row r="89" spans="1:14">
      <c r="A89" s="19"/>
      <c r="B89" s="369" t="s">
        <v>1056</v>
      </c>
      <c r="C89" s="166" t="s">
        <v>1057</v>
      </c>
      <c r="D89" s="500">
        <v>1.48</v>
      </c>
      <c r="E89" s="501">
        <v>1.9678157894736841</v>
      </c>
      <c r="F89" s="358">
        <v>12670.808532620504</v>
      </c>
      <c r="G89" s="311">
        <v>12670.808532620504</v>
      </c>
      <c r="H89" s="311">
        <v>12947.261222941857</v>
      </c>
      <c r="I89" s="464">
        <v>12947.261222941857</v>
      </c>
      <c r="J89" s="311">
        <v>13223.713913263218</v>
      </c>
      <c r="K89" s="321">
        <v>13500.166603584568</v>
      </c>
      <c r="L89" s="322">
        <v>13776.619293905927</v>
      </c>
      <c r="M89" s="20"/>
      <c r="N89" s="154"/>
    </row>
    <row r="90" spans="1:14">
      <c r="A90" s="19"/>
      <c r="B90" s="369" t="s">
        <v>1058</v>
      </c>
      <c r="C90" s="166" t="s">
        <v>1059</v>
      </c>
      <c r="D90" s="500">
        <v>1.45</v>
      </c>
      <c r="E90" s="501">
        <v>1.9279276315789473</v>
      </c>
      <c r="F90" s="358">
        <v>12394.098055526612</v>
      </c>
      <c r="G90" s="311">
        <v>12394.098055526612</v>
      </c>
      <c r="H90" s="311">
        <v>12664.668773713473</v>
      </c>
      <c r="I90" s="464">
        <v>12664.668773713473</v>
      </c>
      <c r="J90" s="311">
        <v>12935.239491900333</v>
      </c>
      <c r="K90" s="321">
        <v>13205.810210087189</v>
      </c>
      <c r="L90" s="322">
        <v>13476.380928274046</v>
      </c>
      <c r="M90" s="5"/>
      <c r="N90" s="154"/>
    </row>
    <row r="91" spans="1:14">
      <c r="A91" s="12"/>
      <c r="B91" s="369" t="s">
        <v>1060</v>
      </c>
      <c r="C91" s="166" t="s">
        <v>1061</v>
      </c>
      <c r="D91" s="500">
        <v>1.42</v>
      </c>
      <c r="E91" s="501">
        <v>1.8880394736842105</v>
      </c>
      <c r="F91" s="358">
        <v>12117.387578432723</v>
      </c>
      <c r="G91" s="311">
        <v>12117.387578432723</v>
      </c>
      <c r="H91" s="311">
        <v>12382.076324485084</v>
      </c>
      <c r="I91" s="464">
        <v>12382.076324485084</v>
      </c>
      <c r="J91" s="311">
        <v>12646.765070537449</v>
      </c>
      <c r="K91" s="321">
        <v>12911.45381658981</v>
      </c>
      <c r="L91" s="322">
        <v>13176.14256264217</v>
      </c>
      <c r="M91" s="18"/>
      <c r="N91" s="154"/>
    </row>
    <row r="92" spans="1:14">
      <c r="A92" s="10"/>
      <c r="B92" s="369" t="s">
        <v>1062</v>
      </c>
      <c r="C92" s="166" t="s">
        <v>1063</v>
      </c>
      <c r="D92" s="500">
        <v>1.39</v>
      </c>
      <c r="E92" s="501">
        <v>1.8481513157894736</v>
      </c>
      <c r="F92" s="358">
        <v>11840.677101338832</v>
      </c>
      <c r="G92" s="311">
        <v>11840.677101338832</v>
      </c>
      <c r="H92" s="311">
        <v>12099.483875256698</v>
      </c>
      <c r="I92" s="464">
        <v>12099.483875256698</v>
      </c>
      <c r="J92" s="311">
        <v>12358.290649174562</v>
      </c>
      <c r="K92" s="321">
        <v>12617.097423092426</v>
      </c>
      <c r="L92" s="322">
        <v>12875.90419701029</v>
      </c>
      <c r="M92" s="20"/>
      <c r="N92" s="154"/>
    </row>
    <row r="93" spans="1:14" ht="15.75" thickBot="1">
      <c r="A93" s="4"/>
      <c r="B93" s="370" t="s">
        <v>1064</v>
      </c>
      <c r="C93" s="174" t="s">
        <v>1065</v>
      </c>
      <c r="D93" s="503">
        <v>1.36</v>
      </c>
      <c r="E93" s="504">
        <v>1.808263157894737</v>
      </c>
      <c r="F93" s="407">
        <v>11638.773020245033</v>
      </c>
      <c r="G93" s="335">
        <v>11638.773020245033</v>
      </c>
      <c r="H93" s="335">
        <v>11891.697822028404</v>
      </c>
      <c r="I93" s="470">
        <v>11891.697822028404</v>
      </c>
      <c r="J93" s="335">
        <v>12144.622623811769</v>
      </c>
      <c r="K93" s="336">
        <v>12397.547425595139</v>
      </c>
      <c r="L93" s="337">
        <v>12650.472227378506</v>
      </c>
      <c r="M93" s="5"/>
      <c r="N93" s="154"/>
    </row>
    <row r="94" spans="1:14">
      <c r="A94" s="12"/>
      <c r="B94" s="367" t="s">
        <v>1066</v>
      </c>
      <c r="C94" s="182" t="s">
        <v>1067</v>
      </c>
      <c r="D94" s="505">
        <v>1.33</v>
      </c>
      <c r="E94" s="506">
        <v>1.768</v>
      </c>
      <c r="F94" s="409">
        <v>11362.062543151145</v>
      </c>
      <c r="G94" s="330">
        <v>11362.062543151145</v>
      </c>
      <c r="H94" s="330">
        <v>11362.062543151145</v>
      </c>
      <c r="I94" s="469">
        <v>11362.062543151145</v>
      </c>
      <c r="J94" s="330">
        <v>11362.062543151145</v>
      </c>
      <c r="K94" s="331">
        <v>11609.105372800021</v>
      </c>
      <c r="L94" s="332">
        <v>11856.148202448885</v>
      </c>
      <c r="M94" s="11"/>
      <c r="N94" s="154"/>
    </row>
    <row r="95" spans="1:14">
      <c r="A95" s="10"/>
      <c r="B95" s="369" t="s">
        <v>1068</v>
      </c>
      <c r="C95" s="166" t="s">
        <v>1069</v>
      </c>
      <c r="D95" s="500">
        <v>1.29</v>
      </c>
      <c r="E95" s="501">
        <v>1.7148270676691728</v>
      </c>
      <c r="F95" s="358">
        <v>11054.75011529501</v>
      </c>
      <c r="G95" s="311">
        <v>11054.75011529501</v>
      </c>
      <c r="H95" s="311">
        <v>11054.75011529501</v>
      </c>
      <c r="I95" s="464">
        <v>11054.75011529501</v>
      </c>
      <c r="J95" s="311">
        <v>11054.75011529501</v>
      </c>
      <c r="K95" s="321">
        <v>11295.910972809384</v>
      </c>
      <c r="L95" s="322">
        <v>11537.071830323763</v>
      </c>
      <c r="M95" s="5"/>
      <c r="N95" s="154"/>
    </row>
    <row r="96" spans="1:14">
      <c r="A96" s="10"/>
      <c r="B96" s="369" t="s">
        <v>1070</v>
      </c>
      <c r="C96" s="166" t="s">
        <v>1071</v>
      </c>
      <c r="D96" s="500">
        <v>1.26</v>
      </c>
      <c r="E96" s="501">
        <v>1.6749473684210525</v>
      </c>
      <c r="F96" s="358">
        <v>10852.846034201222</v>
      </c>
      <c r="G96" s="311">
        <v>10852.846034201222</v>
      </c>
      <c r="H96" s="311">
        <v>10852.846034201222</v>
      </c>
      <c r="I96" s="464">
        <v>10852.846034201222</v>
      </c>
      <c r="J96" s="311">
        <v>10852.846034201222</v>
      </c>
      <c r="K96" s="321">
        <v>11088.124919581096</v>
      </c>
      <c r="L96" s="322">
        <v>11323.40380496097</v>
      </c>
      <c r="M96" s="18"/>
      <c r="N96" s="154"/>
    </row>
    <row r="97" spans="1:14">
      <c r="A97" s="10"/>
      <c r="B97" s="369" t="s">
        <v>1072</v>
      </c>
      <c r="C97" s="166" t="s">
        <v>1073</v>
      </c>
      <c r="D97" s="500">
        <v>1.23</v>
      </c>
      <c r="E97" s="501">
        <v>1.6350676691729322</v>
      </c>
      <c r="F97" s="358">
        <v>10576.135557107325</v>
      </c>
      <c r="G97" s="311">
        <v>10576.135557107325</v>
      </c>
      <c r="H97" s="311">
        <v>10576.135557107325</v>
      </c>
      <c r="I97" s="464">
        <v>10576.135557107325</v>
      </c>
      <c r="J97" s="311">
        <v>10576.135557107325</v>
      </c>
      <c r="K97" s="321">
        <v>10805.532470352709</v>
      </c>
      <c r="L97" s="322">
        <v>11034.929383598086</v>
      </c>
      <c r="M97" s="20"/>
      <c r="N97" s="154"/>
    </row>
    <row r="98" spans="1:14">
      <c r="A98" s="4"/>
      <c r="B98" s="369" t="s">
        <v>1074</v>
      </c>
      <c r="C98" s="166" t="s">
        <v>1075</v>
      </c>
      <c r="D98" s="500">
        <v>1.2</v>
      </c>
      <c r="E98" s="501">
        <v>1.5951879699248119</v>
      </c>
      <c r="F98" s="358">
        <v>10299.425080013436</v>
      </c>
      <c r="G98" s="311">
        <v>10299.425080013436</v>
      </c>
      <c r="H98" s="311">
        <v>10299.425080013436</v>
      </c>
      <c r="I98" s="464">
        <v>10299.425080013436</v>
      </c>
      <c r="J98" s="311">
        <v>10299.425080013436</v>
      </c>
      <c r="K98" s="321">
        <v>10522.940021124317</v>
      </c>
      <c r="L98" s="322">
        <v>10746.454962235202</v>
      </c>
      <c r="M98" s="20"/>
      <c r="N98" s="154"/>
    </row>
    <row r="99" spans="1:14" ht="15.75" thickBot="1">
      <c r="A99" s="12"/>
      <c r="B99" s="370" t="s">
        <v>1076</v>
      </c>
      <c r="C99" s="174" t="s">
        <v>1077</v>
      </c>
      <c r="D99" s="509">
        <v>1.17</v>
      </c>
      <c r="E99" s="504">
        <v>1.556</v>
      </c>
      <c r="F99" s="407">
        <v>10097.520998919641</v>
      </c>
      <c r="G99" s="335">
        <v>10097.520998919641</v>
      </c>
      <c r="H99" s="335">
        <v>10097.520998919641</v>
      </c>
      <c r="I99" s="470">
        <v>10097.520998919641</v>
      </c>
      <c r="J99" s="335">
        <v>10097.520998919641</v>
      </c>
      <c r="K99" s="336">
        <v>10315.153967896027</v>
      </c>
      <c r="L99" s="337">
        <v>10532.786936872411</v>
      </c>
      <c r="M99" s="5"/>
      <c r="N99" s="154"/>
    </row>
    <row r="100" spans="1:14">
      <c r="A100" s="12"/>
      <c r="B100" s="367" t="s">
        <v>1078</v>
      </c>
      <c r="C100" s="182" t="s">
        <v>1079</v>
      </c>
      <c r="D100" s="505">
        <v>1.1399999999999999</v>
      </c>
      <c r="E100" s="506">
        <v>1.516</v>
      </c>
      <c r="F100" s="409">
        <v>9820.8105218257479</v>
      </c>
      <c r="G100" s="330">
        <v>9820.8105218257479</v>
      </c>
      <c r="H100" s="330">
        <v>9820.8105218257479</v>
      </c>
      <c r="I100" s="469">
        <v>9820.8105218257479</v>
      </c>
      <c r="J100" s="330">
        <v>9820.8105218257479</v>
      </c>
      <c r="K100" s="330">
        <v>9820.8105218257479</v>
      </c>
      <c r="L100" s="439">
        <v>10032.561518667637</v>
      </c>
      <c r="M100" s="18"/>
      <c r="N100" s="154"/>
    </row>
    <row r="101" spans="1:14">
      <c r="A101" s="10"/>
      <c r="B101" s="369" t="s">
        <v>1080</v>
      </c>
      <c r="C101" s="166" t="s">
        <v>1081</v>
      </c>
      <c r="D101" s="507">
        <v>1.1000000000000001</v>
      </c>
      <c r="E101" s="501">
        <v>1.4628070175438599</v>
      </c>
      <c r="F101" s="358">
        <v>9513.4980939696143</v>
      </c>
      <c r="G101" s="311">
        <v>9513.4980939696143</v>
      </c>
      <c r="H101" s="311">
        <v>9513.4980939696143</v>
      </c>
      <c r="I101" s="464">
        <v>9513.4980939696143</v>
      </c>
      <c r="J101" s="311">
        <v>9513.4980939696143</v>
      </c>
      <c r="K101" s="311">
        <v>9513.4980939696143</v>
      </c>
      <c r="L101" s="375">
        <v>9719.3671186770098</v>
      </c>
      <c r="M101" s="18"/>
      <c r="N101" s="154"/>
    </row>
    <row r="102" spans="1:14">
      <c r="A102" s="4"/>
      <c r="B102" s="369" t="s">
        <v>1082</v>
      </c>
      <c r="C102" s="166" t="s">
        <v>1083</v>
      </c>
      <c r="D102" s="507">
        <v>1.07</v>
      </c>
      <c r="E102" s="501">
        <v>1.4229122807017547</v>
      </c>
      <c r="F102" s="358">
        <v>9311.5940128758193</v>
      </c>
      <c r="G102" s="311">
        <v>9311.5940128758193</v>
      </c>
      <c r="H102" s="311">
        <v>9311.5940128758193</v>
      </c>
      <c r="I102" s="464">
        <v>9311.5940128758193</v>
      </c>
      <c r="J102" s="311">
        <v>9311.5940128758193</v>
      </c>
      <c r="K102" s="311">
        <v>9311.5940128758193</v>
      </c>
      <c r="L102" s="375">
        <v>9511.5810654487141</v>
      </c>
      <c r="M102" s="11"/>
      <c r="N102" s="154"/>
    </row>
    <row r="103" spans="1:14">
      <c r="A103" s="4"/>
      <c r="B103" s="369" t="s">
        <v>1084</v>
      </c>
      <c r="C103" s="166" t="s">
        <v>1085</v>
      </c>
      <c r="D103" s="507">
        <v>1.04</v>
      </c>
      <c r="E103" s="501">
        <v>1.3830175438596493</v>
      </c>
      <c r="F103" s="358">
        <v>9034.8835357819316</v>
      </c>
      <c r="G103" s="311">
        <v>9034.8835357819316</v>
      </c>
      <c r="H103" s="311">
        <v>9034.8835357819316</v>
      </c>
      <c r="I103" s="464">
        <v>9034.8835357819316</v>
      </c>
      <c r="J103" s="311">
        <v>9034.8835357819316</v>
      </c>
      <c r="K103" s="311">
        <v>9034.8835357819316</v>
      </c>
      <c r="L103" s="375">
        <v>9228.9886162203275</v>
      </c>
      <c r="M103" s="20"/>
      <c r="N103" s="154"/>
    </row>
    <row r="104" spans="1:14">
      <c r="A104" s="19"/>
      <c r="B104" s="369" t="s">
        <v>1086</v>
      </c>
      <c r="C104" s="166" t="s">
        <v>1087</v>
      </c>
      <c r="D104" s="507">
        <v>1</v>
      </c>
      <c r="E104" s="501">
        <v>1.3298245614035089</v>
      </c>
      <c r="F104" s="358">
        <v>8727.5711079257999</v>
      </c>
      <c r="G104" s="311">
        <v>8727.5711079257999</v>
      </c>
      <c r="H104" s="311">
        <v>8727.5711079257999</v>
      </c>
      <c r="I104" s="464">
        <v>8727.5711079257999</v>
      </c>
      <c r="J104" s="311">
        <v>8727.5711079257999</v>
      </c>
      <c r="K104" s="311">
        <v>8727.5711079257999</v>
      </c>
      <c r="L104" s="375">
        <v>8915.7942162296986</v>
      </c>
      <c r="M104" s="11"/>
      <c r="N104" s="154"/>
    </row>
    <row r="105" spans="1:14" ht="15.75" thickBot="1">
      <c r="A105" s="12"/>
      <c r="B105" s="370" t="s">
        <v>1088</v>
      </c>
      <c r="C105" s="174" t="s">
        <v>1089</v>
      </c>
      <c r="D105" s="509">
        <v>0.98</v>
      </c>
      <c r="E105" s="504">
        <v>1.3032280701754386</v>
      </c>
      <c r="F105" s="407">
        <v>8556.2689775942417</v>
      </c>
      <c r="G105" s="335">
        <v>8556.2689775942417</v>
      </c>
      <c r="H105" s="335">
        <v>8556.2689775942417</v>
      </c>
      <c r="I105" s="470">
        <v>8556.2689775942417</v>
      </c>
      <c r="J105" s="335">
        <v>8556.2689775942417</v>
      </c>
      <c r="K105" s="335">
        <v>8556.2689775942417</v>
      </c>
      <c r="L105" s="436">
        <v>8738.610113763647</v>
      </c>
      <c r="M105" s="11"/>
      <c r="N105" s="154"/>
    </row>
    <row r="106" spans="1:14">
      <c r="A106" s="19"/>
      <c r="B106" s="367" t="s">
        <v>1090</v>
      </c>
      <c r="C106" s="182" t="s">
        <v>1091</v>
      </c>
      <c r="D106" s="505">
        <v>0.95</v>
      </c>
      <c r="E106" s="506">
        <v>1.2629999999999999</v>
      </c>
      <c r="F106" s="329">
        <v>8279.5585005003541</v>
      </c>
      <c r="G106" s="510">
        <v>8279.5585005003541</v>
      </c>
      <c r="H106" s="510">
        <v>8279.5585005003541</v>
      </c>
      <c r="I106" s="526">
        <v>8279.5585005003541</v>
      </c>
      <c r="J106" s="510">
        <v>8279.5585005003541</v>
      </c>
      <c r="K106" s="510">
        <v>8279.5585005003541</v>
      </c>
      <c r="L106" s="332">
        <v>8279.5585005003541</v>
      </c>
      <c r="M106" s="20"/>
      <c r="N106" s="154"/>
    </row>
    <row r="107" spans="1:14">
      <c r="A107" s="19"/>
      <c r="B107" s="369" t="s">
        <v>1092</v>
      </c>
      <c r="C107" s="166" t="s">
        <v>1093</v>
      </c>
      <c r="D107" s="507">
        <v>0.91</v>
      </c>
      <c r="E107" s="501">
        <v>1.2098210526315789</v>
      </c>
      <c r="F107" s="309">
        <v>7972.2460726442205</v>
      </c>
      <c r="G107" s="310">
        <v>7972.2460726442205</v>
      </c>
      <c r="H107" s="310">
        <v>7972.2460726442205</v>
      </c>
      <c r="I107" s="461">
        <v>7972.2460726442205</v>
      </c>
      <c r="J107" s="310">
        <v>7972.2460726442205</v>
      </c>
      <c r="K107" s="310">
        <v>7972.2460726442205</v>
      </c>
      <c r="L107" s="322">
        <v>7972.2460726442205</v>
      </c>
      <c r="M107" s="11"/>
      <c r="N107" s="154"/>
    </row>
    <row r="108" spans="1:14">
      <c r="A108" s="12"/>
      <c r="B108" s="369" t="s">
        <v>1094</v>
      </c>
      <c r="C108" s="166" t="s">
        <v>1095</v>
      </c>
      <c r="D108" s="507">
        <v>0.88</v>
      </c>
      <c r="E108" s="501">
        <v>1.1699368421052632</v>
      </c>
      <c r="F108" s="309">
        <v>7770.3419915504228</v>
      </c>
      <c r="G108" s="310">
        <v>7770.3419915504228</v>
      </c>
      <c r="H108" s="310">
        <v>7770.3419915504228</v>
      </c>
      <c r="I108" s="461">
        <v>7770.3419915504228</v>
      </c>
      <c r="J108" s="310">
        <v>7770.3419915504228</v>
      </c>
      <c r="K108" s="310">
        <v>7770.3419915504228</v>
      </c>
      <c r="L108" s="322">
        <v>7770.3419915504228</v>
      </c>
      <c r="M108" s="5"/>
      <c r="N108" s="154"/>
    </row>
    <row r="109" spans="1:14">
      <c r="A109" s="19"/>
      <c r="B109" s="369" t="s">
        <v>1096</v>
      </c>
      <c r="C109" s="166" t="s">
        <v>1097</v>
      </c>
      <c r="D109" s="507">
        <v>0.85</v>
      </c>
      <c r="E109" s="501">
        <v>1.1300526315789472</v>
      </c>
      <c r="F109" s="309">
        <v>7493.6315144565342</v>
      </c>
      <c r="G109" s="310">
        <v>7493.6315144565342</v>
      </c>
      <c r="H109" s="310">
        <v>7493.6315144565342</v>
      </c>
      <c r="I109" s="461">
        <v>7493.6315144565342</v>
      </c>
      <c r="J109" s="310">
        <v>7493.6315144565342</v>
      </c>
      <c r="K109" s="310">
        <v>7493.6315144565342</v>
      </c>
      <c r="L109" s="322">
        <v>7493.6315144565342</v>
      </c>
      <c r="M109" s="18"/>
      <c r="N109" s="154"/>
    </row>
    <row r="110" spans="1:14">
      <c r="A110" s="10"/>
      <c r="B110" s="369" t="s">
        <v>1098</v>
      </c>
      <c r="C110" s="166" t="s">
        <v>1099</v>
      </c>
      <c r="D110" s="507">
        <v>0.82</v>
      </c>
      <c r="E110" s="501">
        <v>1.0901684210526312</v>
      </c>
      <c r="F110" s="309">
        <v>7216.9210373626429</v>
      </c>
      <c r="G110" s="310">
        <v>7216.9210373626429</v>
      </c>
      <c r="H110" s="310">
        <v>7216.9210373626429</v>
      </c>
      <c r="I110" s="461">
        <v>7216.9210373626429</v>
      </c>
      <c r="J110" s="310">
        <v>7216.9210373626429</v>
      </c>
      <c r="K110" s="310">
        <v>7216.9210373626429</v>
      </c>
      <c r="L110" s="322">
        <v>7216.9210373626429</v>
      </c>
      <c r="M110" s="18"/>
      <c r="N110" s="154"/>
    </row>
    <row r="111" spans="1:14" ht="15.75" thickBot="1">
      <c r="A111" s="4"/>
      <c r="B111" s="370" t="s">
        <v>1100</v>
      </c>
      <c r="C111" s="174" t="s">
        <v>1101</v>
      </c>
      <c r="D111" s="509">
        <v>0.79</v>
      </c>
      <c r="E111" s="504">
        <v>1.0502842105263155</v>
      </c>
      <c r="F111" s="334">
        <v>7015.0169562688452</v>
      </c>
      <c r="G111" s="449">
        <v>7015.0169562688452</v>
      </c>
      <c r="H111" s="449">
        <v>7015.0169562688452</v>
      </c>
      <c r="I111" s="527">
        <v>7015.0169562688452</v>
      </c>
      <c r="J111" s="449">
        <v>7015.0169562688452</v>
      </c>
      <c r="K111" s="449">
        <v>7015.0169562688452</v>
      </c>
      <c r="L111" s="337">
        <v>7015.0169562688452</v>
      </c>
      <c r="M111" s="21"/>
      <c r="N111" s="154"/>
    </row>
    <row r="112" spans="1:14">
      <c r="A112" s="4"/>
      <c r="B112" s="390" t="s">
        <v>1102</v>
      </c>
      <c r="C112" s="158" t="s">
        <v>1103</v>
      </c>
      <c r="D112" s="511">
        <v>0.76</v>
      </c>
      <c r="E112" s="492">
        <v>1.01</v>
      </c>
      <c r="F112" s="329">
        <v>6663.5000831748594</v>
      </c>
      <c r="G112" s="510">
        <v>6663.5000831748594</v>
      </c>
      <c r="H112" s="510">
        <v>6663.5000831748594</v>
      </c>
      <c r="I112" s="526">
        <v>6663.5000831748594</v>
      </c>
      <c r="J112" s="510">
        <v>6663.5000831748594</v>
      </c>
      <c r="K112" s="510">
        <v>6663.5000831748594</v>
      </c>
      <c r="L112" s="332">
        <v>6663.5000831748594</v>
      </c>
      <c r="M112" s="22"/>
      <c r="N112" s="154"/>
    </row>
    <row r="113" spans="1:14">
      <c r="A113" s="12"/>
      <c r="B113" s="369" t="s">
        <v>1104</v>
      </c>
      <c r="C113" s="166" t="s">
        <v>1105</v>
      </c>
      <c r="D113" s="507">
        <v>0.72</v>
      </c>
      <c r="E113" s="501">
        <v>0.95684210526315783</v>
      </c>
      <c r="F113" s="309">
        <v>6430.9940513188249</v>
      </c>
      <c r="G113" s="310">
        <v>6430.9940513188249</v>
      </c>
      <c r="H113" s="310">
        <v>6430.9940513188249</v>
      </c>
      <c r="I113" s="461">
        <v>6430.9940513188249</v>
      </c>
      <c r="J113" s="310">
        <v>6430.9940513188249</v>
      </c>
      <c r="K113" s="310">
        <v>6430.9940513188249</v>
      </c>
      <c r="L113" s="322">
        <v>6430.9940513188249</v>
      </c>
      <c r="M113" s="23"/>
      <c r="N113" s="154"/>
    </row>
    <row r="114" spans="1:14">
      <c r="A114" s="19"/>
      <c r="B114" s="369" t="s">
        <v>1106</v>
      </c>
      <c r="C114" s="166" t="s">
        <v>1107</v>
      </c>
      <c r="D114" s="507">
        <v>0.69</v>
      </c>
      <c r="E114" s="501">
        <v>0.91697368421052616</v>
      </c>
      <c r="F114" s="309">
        <v>6154.2835742249345</v>
      </c>
      <c r="G114" s="310">
        <v>6154.2835742249345</v>
      </c>
      <c r="H114" s="310">
        <v>6154.2835742249345</v>
      </c>
      <c r="I114" s="461">
        <v>6154.2835742249345</v>
      </c>
      <c r="J114" s="310">
        <v>6154.2835742249345</v>
      </c>
      <c r="K114" s="310">
        <v>6154.2835742249345</v>
      </c>
      <c r="L114" s="322">
        <v>6154.2835742249345</v>
      </c>
      <c r="M114" s="22"/>
      <c r="N114" s="154"/>
    </row>
    <row r="115" spans="1:14">
      <c r="A115" s="19"/>
      <c r="B115" s="369" t="s">
        <v>1108</v>
      </c>
      <c r="C115" s="166" t="s">
        <v>1109</v>
      </c>
      <c r="D115" s="507">
        <v>0.69</v>
      </c>
      <c r="E115" s="501">
        <v>0.91697368421052616</v>
      </c>
      <c r="F115" s="309">
        <v>5969.3789494177627</v>
      </c>
      <c r="G115" s="310">
        <v>5969.3789494177627</v>
      </c>
      <c r="H115" s="310">
        <v>5969.3789494177627</v>
      </c>
      <c r="I115" s="461">
        <v>5969.3789494177627</v>
      </c>
      <c r="J115" s="310">
        <v>5969.3789494177627</v>
      </c>
      <c r="K115" s="310">
        <v>5969.3789494177627</v>
      </c>
      <c r="L115" s="322">
        <v>5969.3789494177627</v>
      </c>
      <c r="M115" s="24"/>
      <c r="N115" s="154"/>
    </row>
    <row r="116" spans="1:14">
      <c r="A116" s="12"/>
      <c r="B116" s="369" t="s">
        <v>1110</v>
      </c>
      <c r="C116" s="166" t="s">
        <v>1111</v>
      </c>
      <c r="D116" s="507">
        <v>0.63</v>
      </c>
      <c r="E116" s="501">
        <v>0.83723684210526306</v>
      </c>
      <c r="F116" s="309">
        <v>5675.6690160372491</v>
      </c>
      <c r="G116" s="310">
        <v>5675.6690160372491</v>
      </c>
      <c r="H116" s="310">
        <v>5675.6690160372491</v>
      </c>
      <c r="I116" s="461">
        <v>5675.6690160372491</v>
      </c>
      <c r="J116" s="310">
        <v>5675.6690160372491</v>
      </c>
      <c r="K116" s="310">
        <v>5675.6690160372491</v>
      </c>
      <c r="L116" s="322">
        <v>5675.6690160372491</v>
      </c>
      <c r="M116" s="7"/>
      <c r="N116" s="154"/>
    </row>
    <row r="117" spans="1:14">
      <c r="A117" s="10"/>
      <c r="B117" s="369" t="s">
        <v>1112</v>
      </c>
      <c r="C117" s="166" t="s">
        <v>1113</v>
      </c>
      <c r="D117" s="507">
        <v>0.6</v>
      </c>
      <c r="E117" s="501">
        <v>0.79736842105263139</v>
      </c>
      <c r="F117" s="309">
        <v>5398.958538943356</v>
      </c>
      <c r="G117" s="310">
        <v>5398.958538943356</v>
      </c>
      <c r="H117" s="310">
        <v>5398.958538943356</v>
      </c>
      <c r="I117" s="461">
        <v>5398.958538943356</v>
      </c>
      <c r="J117" s="310">
        <v>5398.958538943356</v>
      </c>
      <c r="K117" s="310">
        <v>5398.958538943356</v>
      </c>
      <c r="L117" s="322">
        <v>5398.958538943356</v>
      </c>
      <c r="M117" s="9"/>
      <c r="N117" s="154"/>
    </row>
    <row r="118" spans="1:14">
      <c r="A118" s="4"/>
      <c r="B118" s="369" t="s">
        <v>1114</v>
      </c>
      <c r="C118" s="166" t="s">
        <v>1115</v>
      </c>
      <c r="D118" s="507">
        <v>0.56000000000000005</v>
      </c>
      <c r="E118" s="501">
        <v>0.74421052631578932</v>
      </c>
      <c r="F118" s="309">
        <v>5091.6461110872251</v>
      </c>
      <c r="G118" s="310">
        <v>5091.6461110872251</v>
      </c>
      <c r="H118" s="310">
        <v>5091.6461110872251</v>
      </c>
      <c r="I118" s="461">
        <v>5091.6461110872251</v>
      </c>
      <c r="J118" s="310">
        <v>5091.6461110872251</v>
      </c>
      <c r="K118" s="310">
        <v>5091.6461110872251</v>
      </c>
      <c r="L118" s="322">
        <v>5091.6461110872251</v>
      </c>
      <c r="M118" s="11"/>
      <c r="N118" s="154"/>
    </row>
    <row r="119" spans="1:14">
      <c r="A119" s="37"/>
      <c r="B119" s="369" t="s">
        <v>1116</v>
      </c>
      <c r="C119" s="166" t="s">
        <v>1117</v>
      </c>
      <c r="D119" s="507">
        <v>0.53</v>
      </c>
      <c r="E119" s="501">
        <v>0.70434210526315766</v>
      </c>
      <c r="F119" s="309">
        <v>4814.9356339933347</v>
      </c>
      <c r="G119" s="310">
        <v>4814.9356339933347</v>
      </c>
      <c r="H119" s="310">
        <v>4814.9356339933347</v>
      </c>
      <c r="I119" s="461">
        <v>4814.9356339933347</v>
      </c>
      <c r="J119" s="310">
        <v>4814.9356339933347</v>
      </c>
      <c r="K119" s="310">
        <v>4814.9356339933347</v>
      </c>
      <c r="L119" s="322">
        <v>4814.9356339933347</v>
      </c>
      <c r="M119" s="18"/>
      <c r="N119" s="154"/>
    </row>
    <row r="120" spans="1:14" ht="15.75" thickBot="1">
      <c r="A120" s="8"/>
      <c r="B120" s="391" t="s">
        <v>1118</v>
      </c>
      <c r="C120" s="228" t="s">
        <v>1119</v>
      </c>
      <c r="D120" s="508">
        <v>0.5</v>
      </c>
      <c r="E120" s="512">
        <v>0.66447368421052611</v>
      </c>
      <c r="F120" s="312">
        <v>4613.031552899537</v>
      </c>
      <c r="G120" s="313">
        <v>4613.031552899537</v>
      </c>
      <c r="H120" s="313">
        <v>4613.031552899537</v>
      </c>
      <c r="I120" s="462">
        <v>4613.031552899537</v>
      </c>
      <c r="J120" s="313">
        <v>4613.031552899537</v>
      </c>
      <c r="K120" s="313">
        <v>4613.031552899537</v>
      </c>
      <c r="L120" s="345">
        <v>4613.031552899537</v>
      </c>
      <c r="M120" s="5"/>
      <c r="N120" s="154"/>
    </row>
    <row r="121" spans="1:14" ht="15.75" thickBot="1">
      <c r="A121" s="38"/>
      <c r="B121" s="795" t="s">
        <v>1120</v>
      </c>
      <c r="C121" s="796"/>
      <c r="D121" s="796"/>
      <c r="E121" s="796"/>
      <c r="F121" s="796"/>
      <c r="G121" s="796"/>
      <c r="H121" s="796"/>
      <c r="I121" s="796"/>
      <c r="J121" s="796"/>
      <c r="K121" s="796"/>
      <c r="L121" s="797"/>
      <c r="M121" s="20"/>
    </row>
    <row r="122" spans="1:14">
      <c r="A122" s="8"/>
      <c r="B122" s="487" t="s">
        <v>1121</v>
      </c>
      <c r="C122" s="182" t="s">
        <v>1122</v>
      </c>
      <c r="D122" s="488">
        <v>4.75</v>
      </c>
      <c r="E122" s="489">
        <v>6542</v>
      </c>
      <c r="F122" s="356">
        <v>57355.026065841346</v>
      </c>
      <c r="G122" s="318">
        <v>65760.507166935611</v>
      </c>
      <c r="H122" s="318"/>
      <c r="I122" s="528"/>
      <c r="J122" s="513"/>
      <c r="K122" s="513"/>
      <c r="L122" s="514"/>
      <c r="M122" s="11"/>
      <c r="N122" s="152"/>
    </row>
    <row r="123" spans="1:14">
      <c r="A123" s="39"/>
      <c r="B123" s="499" t="s">
        <v>1123</v>
      </c>
      <c r="C123" s="166" t="s">
        <v>1124</v>
      </c>
      <c r="D123" s="500">
        <v>4.71</v>
      </c>
      <c r="E123" s="501">
        <v>6.4869094736842108</v>
      </c>
      <c r="F123" s="358">
        <v>56895.459528218089</v>
      </c>
      <c r="G123" s="311">
        <v>65232.884470818412</v>
      </c>
      <c r="H123" s="311"/>
      <c r="I123" s="529"/>
      <c r="J123" s="515"/>
      <c r="K123" s="515"/>
      <c r="L123" s="516"/>
      <c r="M123" s="11"/>
      <c r="N123" s="152"/>
    </row>
    <row r="124" spans="1:14">
      <c r="A124" s="40"/>
      <c r="B124" s="499" t="s">
        <v>1125</v>
      </c>
      <c r="C124" s="166" t="s">
        <v>1126</v>
      </c>
      <c r="D124" s="500">
        <v>4.67</v>
      </c>
      <c r="E124" s="501">
        <v>6.4318189473684217</v>
      </c>
      <c r="F124" s="358">
        <v>56435.892990594846</v>
      </c>
      <c r="G124" s="311">
        <v>64705.261774701205</v>
      </c>
      <c r="H124" s="311"/>
      <c r="I124" s="529"/>
      <c r="J124" s="515"/>
      <c r="K124" s="515"/>
      <c r="L124" s="516"/>
      <c r="M124" s="20"/>
      <c r="N124" s="152"/>
    </row>
    <row r="125" spans="1:14">
      <c r="A125" s="41"/>
      <c r="B125" s="499" t="s">
        <v>1127</v>
      </c>
      <c r="C125" s="166" t="s">
        <v>1128</v>
      </c>
      <c r="D125" s="500">
        <v>4.63</v>
      </c>
      <c r="E125" s="501">
        <v>6.3767284210526327</v>
      </c>
      <c r="F125" s="358">
        <v>55976.326452971603</v>
      </c>
      <c r="G125" s="311">
        <v>64177.639078584019</v>
      </c>
      <c r="H125" s="311"/>
      <c r="I125" s="529"/>
      <c r="J125" s="515"/>
      <c r="K125" s="515"/>
      <c r="L125" s="516"/>
      <c r="M125" s="5"/>
      <c r="N125" s="152"/>
    </row>
    <row r="126" spans="1:14">
      <c r="A126" s="19"/>
      <c r="B126" s="499" t="s">
        <v>1129</v>
      </c>
      <c r="C126" s="166" t="s">
        <v>1130</v>
      </c>
      <c r="D126" s="500">
        <v>4.59</v>
      </c>
      <c r="E126" s="501">
        <v>6.3216378947368437</v>
      </c>
      <c r="F126" s="358">
        <v>55516.759915348346</v>
      </c>
      <c r="G126" s="311">
        <v>63650.016382466834</v>
      </c>
      <c r="H126" s="311"/>
      <c r="I126" s="529"/>
      <c r="J126" s="515"/>
      <c r="K126" s="515"/>
      <c r="L126" s="516"/>
      <c r="M126" s="18"/>
      <c r="N126" s="152"/>
    </row>
    <row r="127" spans="1:14" ht="15.75" thickBot="1">
      <c r="A127" s="4"/>
      <c r="B127" s="502" t="s">
        <v>1131</v>
      </c>
      <c r="C127" s="174" t="s">
        <v>1132</v>
      </c>
      <c r="D127" s="503">
        <v>4.55</v>
      </c>
      <c r="E127" s="504">
        <v>6.2665473684210538</v>
      </c>
      <c r="F127" s="407">
        <v>54973.913524150659</v>
      </c>
      <c r="G127" s="335">
        <v>63028.60272430371</v>
      </c>
      <c r="H127" s="335"/>
      <c r="I127" s="530"/>
      <c r="J127" s="517"/>
      <c r="K127" s="517"/>
      <c r="L127" s="518"/>
      <c r="M127" s="21"/>
      <c r="N127" s="152"/>
    </row>
    <row r="128" spans="1:14">
      <c r="A128" s="10"/>
      <c r="B128" s="487" t="s">
        <v>1133</v>
      </c>
      <c r="C128" s="182" t="s">
        <v>1134</v>
      </c>
      <c r="D128" s="488">
        <v>4.51</v>
      </c>
      <c r="E128" s="489">
        <v>6215</v>
      </c>
      <c r="F128" s="409">
        <v>49752.971813352422</v>
      </c>
      <c r="G128" s="330">
        <v>58477.711088190619</v>
      </c>
      <c r="H128" s="330">
        <v>63842.069674851809</v>
      </c>
      <c r="I128" s="531"/>
      <c r="J128" s="519"/>
      <c r="K128" s="519"/>
      <c r="L128" s="520"/>
      <c r="M128" s="22"/>
      <c r="N128" s="152"/>
    </row>
    <row r="129" spans="1:14">
      <c r="A129" s="12"/>
      <c r="B129" s="499" t="s">
        <v>1135</v>
      </c>
      <c r="C129" s="166" t="s">
        <v>1136</v>
      </c>
      <c r="D129" s="500">
        <v>4.47</v>
      </c>
      <c r="E129" s="501">
        <v>6.1598780487804881</v>
      </c>
      <c r="F129" s="358">
        <v>49333.108282256268</v>
      </c>
      <c r="G129" s="311">
        <v>57985.380224880406</v>
      </c>
      <c r="H129" s="311">
        <v>63302.683034465626</v>
      </c>
      <c r="I129" s="529"/>
      <c r="J129" s="515"/>
      <c r="K129" s="515"/>
      <c r="L129" s="516"/>
      <c r="M129" s="23"/>
      <c r="N129" s="152"/>
    </row>
    <row r="130" spans="1:14">
      <c r="A130" s="19"/>
      <c r="B130" s="499" t="s">
        <v>1137</v>
      </c>
      <c r="C130" s="166" t="s">
        <v>1138</v>
      </c>
      <c r="D130" s="500">
        <v>4.43</v>
      </c>
      <c r="E130" s="501">
        <v>6.1047560975609754</v>
      </c>
      <c r="F130" s="358">
        <v>48913.244751160113</v>
      </c>
      <c r="G130" s="311">
        <v>57493.049361570193</v>
      </c>
      <c r="H130" s="311">
        <v>62763.296394079429</v>
      </c>
      <c r="I130" s="529"/>
      <c r="J130" s="515"/>
      <c r="K130" s="515"/>
      <c r="L130" s="516"/>
      <c r="M130" s="22"/>
      <c r="N130" s="152"/>
    </row>
    <row r="131" spans="1:14">
      <c r="A131" s="19"/>
      <c r="B131" s="499" t="s">
        <v>1139</v>
      </c>
      <c r="C131" s="166" t="s">
        <v>1140</v>
      </c>
      <c r="D131" s="500">
        <v>4.3899999999999997</v>
      </c>
      <c r="E131" s="501">
        <v>6.0496341463414636</v>
      </c>
      <c r="F131" s="358">
        <v>48493.381220063951</v>
      </c>
      <c r="G131" s="311">
        <v>57000.718498259972</v>
      </c>
      <c r="H131" s="311">
        <v>62223.90975369326</v>
      </c>
      <c r="I131" s="529"/>
      <c r="J131" s="515"/>
      <c r="K131" s="515"/>
      <c r="L131" s="516"/>
      <c r="M131" s="24"/>
      <c r="N131" s="152"/>
    </row>
    <row r="132" spans="1:14">
      <c r="A132" s="12"/>
      <c r="B132" s="499" t="s">
        <v>1141</v>
      </c>
      <c r="C132" s="166" t="s">
        <v>1142</v>
      </c>
      <c r="D132" s="500">
        <v>4.3499999999999996</v>
      </c>
      <c r="E132" s="501">
        <v>5.9945121951219518</v>
      </c>
      <c r="F132" s="358">
        <v>48073.51768896779</v>
      </c>
      <c r="G132" s="311">
        <v>56508.387634949773</v>
      </c>
      <c r="H132" s="311">
        <v>61684.523113307041</v>
      </c>
      <c r="I132" s="529"/>
      <c r="J132" s="515"/>
      <c r="K132" s="515"/>
      <c r="L132" s="516"/>
      <c r="M132" s="7"/>
      <c r="N132" s="152"/>
    </row>
    <row r="133" spans="1:14" ht="15.75" thickBot="1">
      <c r="A133" s="10"/>
      <c r="B133" s="502" t="s">
        <v>1143</v>
      </c>
      <c r="C133" s="174" t="s">
        <v>1144</v>
      </c>
      <c r="D133" s="503">
        <v>4.3099999999999996</v>
      </c>
      <c r="E133" s="504">
        <v>5.93939024390244</v>
      </c>
      <c r="F133" s="407">
        <v>47581.575848539411</v>
      </c>
      <c r="G133" s="335">
        <v>55922.26580959362</v>
      </c>
      <c r="H133" s="335">
        <v>61051.345510874933</v>
      </c>
      <c r="I133" s="530"/>
      <c r="J133" s="517"/>
      <c r="K133" s="517"/>
      <c r="L133" s="518"/>
      <c r="M133" s="9"/>
      <c r="N133" s="152"/>
    </row>
    <row r="134" spans="1:14">
      <c r="A134" s="4"/>
      <c r="B134" s="367" t="s">
        <v>1145</v>
      </c>
      <c r="C134" s="182" t="s">
        <v>1146</v>
      </c>
      <c r="D134" s="505">
        <v>4.2699999999999996</v>
      </c>
      <c r="E134" s="506">
        <v>5.8879999999999999</v>
      </c>
      <c r="F134" s="305">
        <v>44598.44580997117</v>
      </c>
      <c r="G134" s="307">
        <v>50363.106091798923</v>
      </c>
      <c r="H134" s="307">
        <v>55971.396974763149</v>
      </c>
      <c r="I134" s="465"/>
      <c r="J134" s="307"/>
      <c r="K134" s="319"/>
      <c r="L134" s="308"/>
      <c r="M134" s="11"/>
      <c r="N134" s="152"/>
    </row>
    <row r="135" spans="1:14">
      <c r="A135" s="12"/>
      <c r="B135" s="369" t="s">
        <v>1147</v>
      </c>
      <c r="C135" s="166" t="s">
        <v>1148</v>
      </c>
      <c r="D135" s="500">
        <v>4.2300000000000004</v>
      </c>
      <c r="E135" s="501">
        <v>5.8328430913348948</v>
      </c>
      <c r="F135" s="309">
        <v>44201.648836265216</v>
      </c>
      <c r="G135" s="311">
        <v>49914.525646346367</v>
      </c>
      <c r="H135" s="311">
        <v>55473.184139318459</v>
      </c>
      <c r="I135" s="464"/>
      <c r="J135" s="311"/>
      <c r="K135" s="321"/>
      <c r="L135" s="322"/>
      <c r="M135" s="18"/>
      <c r="N135" s="152"/>
    </row>
    <row r="136" spans="1:14">
      <c r="A136" s="10"/>
      <c r="B136" s="369" t="s">
        <v>1149</v>
      </c>
      <c r="C136" s="166" t="s">
        <v>1150</v>
      </c>
      <c r="D136" s="500">
        <v>4.1900000000000004</v>
      </c>
      <c r="E136" s="501">
        <v>5.7776861826697896</v>
      </c>
      <c r="F136" s="309">
        <v>43804.851862559226</v>
      </c>
      <c r="G136" s="311">
        <v>49465.945200893781</v>
      </c>
      <c r="H136" s="311">
        <v>54974.971303873754</v>
      </c>
      <c r="I136" s="464"/>
      <c r="J136" s="311"/>
      <c r="K136" s="321"/>
      <c r="L136" s="322"/>
      <c r="M136" s="5"/>
      <c r="N136" s="152"/>
    </row>
    <row r="137" spans="1:14">
      <c r="A137" s="10"/>
      <c r="B137" s="369" t="s">
        <v>1151</v>
      </c>
      <c r="C137" s="166" t="s">
        <v>1152</v>
      </c>
      <c r="D137" s="500">
        <v>4.1500000000000004</v>
      </c>
      <c r="E137" s="501">
        <v>5.7225292740046836</v>
      </c>
      <c r="F137" s="309">
        <v>43408.054888853258</v>
      </c>
      <c r="G137" s="311">
        <v>49017.364755441187</v>
      </c>
      <c r="H137" s="311">
        <v>54476.758468429034</v>
      </c>
      <c r="I137" s="464"/>
      <c r="J137" s="311"/>
      <c r="K137" s="321"/>
      <c r="L137" s="322"/>
      <c r="M137" s="20"/>
      <c r="N137" s="152"/>
    </row>
    <row r="138" spans="1:14">
      <c r="A138" s="10"/>
      <c r="B138" s="369" t="s">
        <v>1153</v>
      </c>
      <c r="C138" s="166" t="s">
        <v>1154</v>
      </c>
      <c r="D138" s="500">
        <v>4.1100000000000003</v>
      </c>
      <c r="E138" s="501">
        <v>5.6673723653395776</v>
      </c>
      <c r="F138" s="309">
        <v>43011.257915147296</v>
      </c>
      <c r="G138" s="311">
        <v>48568.784309988623</v>
      </c>
      <c r="H138" s="311">
        <v>53978.545632984329</v>
      </c>
      <c r="I138" s="464"/>
      <c r="J138" s="311"/>
      <c r="K138" s="321"/>
      <c r="L138" s="322"/>
      <c r="M138" s="11"/>
      <c r="N138" s="152"/>
    </row>
    <row r="139" spans="1:14" ht="15.75" thickBot="1">
      <c r="A139" s="4"/>
      <c r="B139" s="370" t="s">
        <v>1155</v>
      </c>
      <c r="C139" s="174" t="s">
        <v>1156</v>
      </c>
      <c r="D139" s="509">
        <v>4.07</v>
      </c>
      <c r="E139" s="504">
        <v>5.6120000000000001</v>
      </c>
      <c r="F139" s="334">
        <v>42542.382632109089</v>
      </c>
      <c r="G139" s="335">
        <v>48039.465153217192</v>
      </c>
      <c r="H139" s="335">
        <v>53386.541835493692</v>
      </c>
      <c r="I139" s="470"/>
      <c r="J139" s="335"/>
      <c r="K139" s="336"/>
      <c r="L139" s="337"/>
      <c r="M139" s="11"/>
      <c r="N139" s="152"/>
    </row>
    <row r="140" spans="1:14">
      <c r="A140" s="12"/>
      <c r="B140" s="367" t="s">
        <v>1157</v>
      </c>
      <c r="C140" s="521" t="s">
        <v>1158</v>
      </c>
      <c r="D140" s="505">
        <v>4.03</v>
      </c>
      <c r="E140" s="506">
        <v>5.5609999999999999</v>
      </c>
      <c r="F140" s="329">
        <v>40380.994018054043</v>
      </c>
      <c r="G140" s="330">
        <v>45791.00123460855</v>
      </c>
      <c r="H140" s="330">
        <v>48790.807023201975</v>
      </c>
      <c r="I140" s="469">
        <v>52888.329000048987</v>
      </c>
      <c r="J140" s="330"/>
      <c r="K140" s="331"/>
      <c r="L140" s="332"/>
      <c r="M140" s="20"/>
      <c r="N140" s="152"/>
    </row>
    <row r="141" spans="1:14">
      <c r="A141" s="12"/>
      <c r="B141" s="390" t="s">
        <v>1159</v>
      </c>
      <c r="C141" s="158" t="s">
        <v>1160</v>
      </c>
      <c r="D141" s="491">
        <v>3.99</v>
      </c>
      <c r="E141" s="492">
        <v>5.5058039702233241</v>
      </c>
      <c r="F141" s="305">
        <v>40001.496962390702</v>
      </c>
      <c r="G141" s="307">
        <v>45360.066705559453</v>
      </c>
      <c r="H141" s="307">
        <v>48330.462633480405</v>
      </c>
      <c r="I141" s="465">
        <v>52390.116164604267</v>
      </c>
      <c r="J141" s="307"/>
      <c r="K141" s="319"/>
      <c r="L141" s="308"/>
      <c r="M141" s="5"/>
      <c r="N141" s="152"/>
    </row>
    <row r="142" spans="1:14">
      <c r="A142" s="10"/>
      <c r="B142" s="369" t="s">
        <v>1161</v>
      </c>
      <c r="C142" s="166" t="s">
        <v>1162</v>
      </c>
      <c r="D142" s="500">
        <v>3.9529999999999998</v>
      </c>
      <c r="E142" s="501">
        <v>5.4547476426798998</v>
      </c>
      <c r="F142" s="309">
        <v>39631.000480480972</v>
      </c>
      <c r="G142" s="311">
        <v>44938.312761739042</v>
      </c>
      <c r="H142" s="311">
        <v>47879.298828987499</v>
      </c>
      <c r="I142" s="464">
        <v>51901.083914388248</v>
      </c>
      <c r="J142" s="311"/>
      <c r="K142" s="321"/>
      <c r="L142" s="322"/>
      <c r="M142" s="18"/>
      <c r="N142" s="152"/>
    </row>
    <row r="143" spans="1:14">
      <c r="A143" s="4"/>
      <c r="B143" s="369" t="s">
        <v>1163</v>
      </c>
      <c r="C143" s="522" t="s">
        <v>1164</v>
      </c>
      <c r="D143" s="500">
        <v>3.91</v>
      </c>
      <c r="E143" s="501">
        <v>5.3954119106699743</v>
      </c>
      <c r="F143" s="309">
        <v>39242.502851064026</v>
      </c>
      <c r="G143" s="311">
        <v>44498.197647461275</v>
      </c>
      <c r="H143" s="311">
        <v>47409.773854037259</v>
      </c>
      <c r="I143" s="464">
        <v>51393.690493714872</v>
      </c>
      <c r="J143" s="311"/>
      <c r="K143" s="321"/>
      <c r="L143" s="322"/>
      <c r="M143" s="20"/>
      <c r="N143" s="152"/>
    </row>
    <row r="144" spans="1:14">
      <c r="A144" s="4"/>
      <c r="B144" s="390" t="s">
        <v>1165</v>
      </c>
      <c r="C144" s="158" t="s">
        <v>1166</v>
      </c>
      <c r="D144" s="511">
        <v>3.87</v>
      </c>
      <c r="E144" s="501">
        <v>5.34</v>
      </c>
      <c r="F144" s="305">
        <v>38863.005795400684</v>
      </c>
      <c r="G144" s="307">
        <v>44067.263118412186</v>
      </c>
      <c r="H144" s="307">
        <v>46949.429464315675</v>
      </c>
      <c r="I144" s="465">
        <v>50895.477658270189</v>
      </c>
      <c r="J144" s="307"/>
      <c r="K144" s="319"/>
      <c r="L144" s="308"/>
      <c r="M144" s="5"/>
      <c r="N144" s="152"/>
    </row>
    <row r="145" spans="1:14" ht="15.75" thickBot="1">
      <c r="A145" s="19"/>
      <c r="B145" s="370" t="s">
        <v>1167</v>
      </c>
      <c r="C145" s="174" t="s">
        <v>1168</v>
      </c>
      <c r="D145" s="503">
        <v>3.83</v>
      </c>
      <c r="E145" s="504">
        <v>5.2850000000000001</v>
      </c>
      <c r="F145" s="325">
        <v>38411.430430405126</v>
      </c>
      <c r="G145" s="326">
        <v>43555.589878044244</v>
      </c>
      <c r="H145" s="326">
        <v>46408.346363275261</v>
      </c>
      <c r="I145" s="471">
        <v>50303.473860779523</v>
      </c>
      <c r="J145" s="326"/>
      <c r="K145" s="327"/>
      <c r="L145" s="328"/>
      <c r="M145" s="5"/>
      <c r="N145" s="152"/>
    </row>
    <row r="146" spans="1:14">
      <c r="A146" s="12"/>
      <c r="B146" s="367" t="s">
        <v>1169</v>
      </c>
      <c r="C146" s="182" t="s">
        <v>1170</v>
      </c>
      <c r="D146" s="488">
        <v>3.8</v>
      </c>
      <c r="E146" s="506">
        <v>5.234</v>
      </c>
      <c r="F146" s="409">
        <v>35847.545777796135</v>
      </c>
      <c r="G146" s="330">
        <v>40331.91067519888</v>
      </c>
      <c r="H146" s="330">
        <v>42590.587974845679</v>
      </c>
      <c r="I146" s="526">
        <v>45413.934599404223</v>
      </c>
      <c r="J146" s="330">
        <v>53223.878925567282</v>
      </c>
      <c r="K146" s="331"/>
      <c r="L146" s="332"/>
      <c r="M146" s="5"/>
      <c r="N146" s="152"/>
    </row>
    <row r="147" spans="1:14">
      <c r="A147" s="19"/>
      <c r="B147" s="369" t="s">
        <v>1171</v>
      </c>
      <c r="C147" s="166" t="s">
        <v>1172</v>
      </c>
      <c r="D147" s="500">
        <v>3.76</v>
      </c>
      <c r="E147" s="501">
        <v>5.1789052631578949</v>
      </c>
      <c r="F147" s="358">
        <v>35491.115279522979</v>
      </c>
      <c r="G147" s="311">
        <v>39930.386006822278</v>
      </c>
      <c r="H147" s="311">
        <v>42165.535417931111</v>
      </c>
      <c r="I147" s="461">
        <v>44959.472181817117</v>
      </c>
      <c r="J147" s="311">
        <v>52690.374257315605</v>
      </c>
      <c r="K147" s="321"/>
      <c r="L147" s="322"/>
      <c r="M147" s="18"/>
      <c r="N147" s="152"/>
    </row>
    <row r="148" spans="1:14">
      <c r="A148" s="19"/>
      <c r="B148" s="369" t="s">
        <v>1173</v>
      </c>
      <c r="C148" s="166" t="s">
        <v>1174</v>
      </c>
      <c r="D148" s="500">
        <v>3.72</v>
      </c>
      <c r="E148" s="501">
        <v>5.1238105263157907</v>
      </c>
      <c r="F148" s="358">
        <v>35134.684781249824</v>
      </c>
      <c r="G148" s="311">
        <v>39528.861338445662</v>
      </c>
      <c r="H148" s="311">
        <v>41740.482861016513</v>
      </c>
      <c r="I148" s="461">
        <v>44505.009764230061</v>
      </c>
      <c r="J148" s="311">
        <v>52156.869589063885</v>
      </c>
      <c r="K148" s="321"/>
      <c r="L148" s="322"/>
      <c r="M148" s="20"/>
      <c r="N148" s="152"/>
    </row>
    <row r="149" spans="1:14">
      <c r="A149" s="4"/>
      <c r="B149" s="369" t="s">
        <v>1175</v>
      </c>
      <c r="C149" s="166" t="s">
        <v>1176</v>
      </c>
      <c r="D149" s="500">
        <v>3.68</v>
      </c>
      <c r="E149" s="501">
        <v>5.0687157894736856</v>
      </c>
      <c r="F149" s="358">
        <v>34778.254282976675</v>
      </c>
      <c r="G149" s="311">
        <v>39127.336670069053</v>
      </c>
      <c r="H149" s="311">
        <v>41315.430304101916</v>
      </c>
      <c r="I149" s="461">
        <v>44050.547346642961</v>
      </c>
      <c r="J149" s="311">
        <v>51623.364920812208</v>
      </c>
      <c r="K149" s="321"/>
      <c r="L149" s="322"/>
      <c r="M149" s="20"/>
      <c r="N149" s="152"/>
    </row>
    <row r="150" spans="1:14">
      <c r="A150" s="4"/>
      <c r="B150" s="369" t="s">
        <v>1177</v>
      </c>
      <c r="C150" s="166" t="s">
        <v>1178</v>
      </c>
      <c r="D150" s="500">
        <v>3.64</v>
      </c>
      <c r="E150" s="501">
        <v>5.0136210526315805</v>
      </c>
      <c r="F150" s="358">
        <v>34349.745475371317</v>
      </c>
      <c r="G150" s="311">
        <v>38645.073290373606</v>
      </c>
      <c r="H150" s="311">
        <v>40809.639035868458</v>
      </c>
      <c r="I150" s="461">
        <v>43515.34621773706</v>
      </c>
      <c r="J150" s="311">
        <v>50996.069290514592</v>
      </c>
      <c r="K150" s="321"/>
      <c r="L150" s="322"/>
      <c r="M150" s="5"/>
      <c r="N150" s="152"/>
    </row>
    <row r="151" spans="1:14" ht="15.75" thickBot="1">
      <c r="A151" s="37"/>
      <c r="B151" s="370" t="s">
        <v>1179</v>
      </c>
      <c r="C151" s="174" t="s">
        <v>1180</v>
      </c>
      <c r="D151" s="503">
        <v>3.6</v>
      </c>
      <c r="E151" s="504">
        <v>4.9585263157894754</v>
      </c>
      <c r="F151" s="407">
        <v>33993.314977098154</v>
      </c>
      <c r="G151" s="335">
        <v>38243.548621996997</v>
      </c>
      <c r="H151" s="335">
        <v>40384.586478953875</v>
      </c>
      <c r="I151" s="527">
        <v>43060.883800149983</v>
      </c>
      <c r="J151" s="335">
        <v>50462.5646222629</v>
      </c>
      <c r="K151" s="336"/>
      <c r="L151" s="337"/>
      <c r="M151" s="18"/>
      <c r="N151" s="152"/>
    </row>
    <row r="152" spans="1:14">
      <c r="A152" s="8"/>
      <c r="B152" s="367" t="s">
        <v>1181</v>
      </c>
      <c r="C152" s="182" t="s">
        <v>1182</v>
      </c>
      <c r="D152" s="505">
        <v>3.56</v>
      </c>
      <c r="E152" s="506">
        <v>4.907</v>
      </c>
      <c r="F152" s="305">
        <v>31603.147575799405</v>
      </c>
      <c r="G152" s="307">
        <v>35724.513985201513</v>
      </c>
      <c r="H152" s="307">
        <v>36783.268969410943</v>
      </c>
      <c r="I152" s="465">
        <v>39430.156429934555</v>
      </c>
      <c r="J152" s="307">
        <v>44723.931350981795</v>
      </c>
      <c r="K152" s="319">
        <v>47811.549985592304</v>
      </c>
      <c r="L152" s="308"/>
      <c r="M152" s="18"/>
      <c r="N152" s="152"/>
    </row>
    <row r="153" spans="1:14">
      <c r="A153" s="38"/>
      <c r="B153" s="369" t="s">
        <v>1183</v>
      </c>
      <c r="C153" s="166" t="s">
        <v>1184</v>
      </c>
      <c r="D153" s="500">
        <v>3.52</v>
      </c>
      <c r="E153" s="501">
        <v>4.8518651685393248</v>
      </c>
      <c r="F153" s="309">
        <v>31268.410987042436</v>
      </c>
      <c r="G153" s="311">
        <v>35346.517205362885</v>
      </c>
      <c r="H153" s="311">
        <v>36393.508245303332</v>
      </c>
      <c r="I153" s="464">
        <v>39010.985845154464</v>
      </c>
      <c r="J153" s="311">
        <v>44245.941044856714</v>
      </c>
      <c r="K153" s="321">
        <v>47301.573205878609</v>
      </c>
      <c r="L153" s="322"/>
      <c r="M153" s="11"/>
      <c r="N153" s="152"/>
    </row>
    <row r="154" spans="1:14">
      <c r="A154" s="8"/>
      <c r="B154" s="369" t="s">
        <v>1185</v>
      </c>
      <c r="C154" s="166" t="s">
        <v>1186</v>
      </c>
      <c r="D154" s="500">
        <v>3.48</v>
      </c>
      <c r="E154" s="501">
        <v>4.7967303370786505</v>
      </c>
      <c r="F154" s="309">
        <v>30933.674398285468</v>
      </c>
      <c r="G154" s="311">
        <v>34968.520425524272</v>
      </c>
      <c r="H154" s="311">
        <v>36003.747521195735</v>
      </c>
      <c r="I154" s="464">
        <v>38591.815260374373</v>
      </c>
      <c r="J154" s="311">
        <v>43767.95073873167</v>
      </c>
      <c r="K154" s="321">
        <v>46791.596426164921</v>
      </c>
      <c r="L154" s="322"/>
      <c r="M154" s="20"/>
      <c r="N154" s="152"/>
    </row>
    <row r="155" spans="1:14">
      <c r="A155" s="39"/>
      <c r="B155" s="369" t="s">
        <v>1187</v>
      </c>
      <c r="C155" s="166" t="s">
        <v>1188</v>
      </c>
      <c r="D155" s="500">
        <v>3.44</v>
      </c>
      <c r="E155" s="501">
        <v>4.7415955056179762</v>
      </c>
      <c r="F155" s="309">
        <v>30598.937809528506</v>
      </c>
      <c r="G155" s="311">
        <v>34590.523645685651</v>
      </c>
      <c r="H155" s="311">
        <v>35613.986797088117</v>
      </c>
      <c r="I155" s="464">
        <v>38172.644675594274</v>
      </c>
      <c r="J155" s="311">
        <v>43289.960432606596</v>
      </c>
      <c r="K155" s="321">
        <v>46281.619646451196</v>
      </c>
      <c r="L155" s="322"/>
      <c r="M155" s="11"/>
      <c r="N155" s="152"/>
    </row>
    <row r="156" spans="1:14">
      <c r="A156" s="40"/>
      <c r="B156" s="369" t="s">
        <v>1189</v>
      </c>
      <c r="C156" s="166" t="s">
        <v>1190</v>
      </c>
      <c r="D156" s="500">
        <v>3.4</v>
      </c>
      <c r="E156" s="501">
        <v>4.6864606741573018</v>
      </c>
      <c r="F156" s="309">
        <v>30264.201220771538</v>
      </c>
      <c r="G156" s="311">
        <v>34212.52686584703</v>
      </c>
      <c r="H156" s="311">
        <v>35224.226072980506</v>
      </c>
      <c r="I156" s="464">
        <v>37753.474090814176</v>
      </c>
      <c r="J156" s="311">
        <v>42811.970126481523</v>
      </c>
      <c r="K156" s="321">
        <v>45771.642866737522</v>
      </c>
      <c r="L156" s="322"/>
      <c r="M156" s="11"/>
      <c r="N156" s="152"/>
    </row>
    <row r="157" spans="1:14" ht="15.75" thickBot="1">
      <c r="A157" s="41"/>
      <c r="B157" s="370" t="s">
        <v>1191</v>
      </c>
      <c r="C157" s="174" t="s">
        <v>1192</v>
      </c>
      <c r="D157" s="503">
        <v>3.36</v>
      </c>
      <c r="E157" s="504">
        <v>4.6313258426966275</v>
      </c>
      <c r="F157" s="334">
        <v>29862.466638092912</v>
      </c>
      <c r="G157" s="335">
        <v>33753.791374689572</v>
      </c>
      <c r="H157" s="335">
        <v>34753.726637554035</v>
      </c>
      <c r="I157" s="470">
        <v>37253.564794715239</v>
      </c>
      <c r="J157" s="335">
        <v>42253.241109037619</v>
      </c>
      <c r="K157" s="336">
        <v>45167.875124977887</v>
      </c>
      <c r="L157" s="337"/>
      <c r="M157" s="20"/>
      <c r="N157" s="152"/>
    </row>
    <row r="158" spans="1:14">
      <c r="A158" s="19"/>
      <c r="B158" s="367" t="s">
        <v>1193</v>
      </c>
      <c r="C158" s="182" t="s">
        <v>1194</v>
      </c>
      <c r="D158" s="505">
        <v>3.32</v>
      </c>
      <c r="E158" s="506">
        <v>4.58</v>
      </c>
      <c r="F158" s="409">
        <v>28558.934638948231</v>
      </c>
      <c r="G158" s="510">
        <v>31302.009572922663</v>
      </c>
      <c r="H158" s="330">
        <v>32290.18089151815</v>
      </c>
      <c r="I158" s="469">
        <v>34363.965913446431</v>
      </c>
      <c r="J158" s="330">
        <v>37822.565528530613</v>
      </c>
      <c r="K158" s="331">
        <v>39798.908165721587</v>
      </c>
      <c r="L158" s="332">
        <v>43175.641367370969</v>
      </c>
      <c r="M158" s="21"/>
      <c r="N158" s="152"/>
    </row>
    <row r="159" spans="1:14">
      <c r="A159" s="4"/>
      <c r="B159" s="369" t="s">
        <v>1195</v>
      </c>
      <c r="C159" s="166" t="s">
        <v>1196</v>
      </c>
      <c r="D159" s="500">
        <v>3.28</v>
      </c>
      <c r="E159" s="501">
        <v>4.5248192771084339</v>
      </c>
      <c r="F159" s="358">
        <v>28235.731328886348</v>
      </c>
      <c r="G159" s="310">
        <v>30947.641367990564</v>
      </c>
      <c r="H159" s="311">
        <v>31924.048742317053</v>
      </c>
      <c r="I159" s="464">
        <v>33974.205189338827</v>
      </c>
      <c r="J159" s="311">
        <v>37391.630999481531</v>
      </c>
      <c r="K159" s="321">
        <v>39344.445748134509</v>
      </c>
      <c r="L159" s="322">
        <v>42683.310504060755</v>
      </c>
      <c r="M159" s="24"/>
      <c r="N159" s="152"/>
    </row>
    <row r="160" spans="1:14">
      <c r="A160" s="10"/>
      <c r="B160" s="369" t="s">
        <v>1197</v>
      </c>
      <c r="C160" s="166" t="s">
        <v>1198</v>
      </c>
      <c r="D160" s="500">
        <v>3.24</v>
      </c>
      <c r="E160" s="501">
        <v>4.4696385542168677</v>
      </c>
      <c r="F160" s="358">
        <v>27912.528018824461</v>
      </c>
      <c r="G160" s="310">
        <v>30593.273163058449</v>
      </c>
      <c r="H160" s="311">
        <v>31557.916593115944</v>
      </c>
      <c r="I160" s="464">
        <v>33584.444465231209</v>
      </c>
      <c r="J160" s="311">
        <v>36960.696470432435</v>
      </c>
      <c r="K160" s="321">
        <v>38889.983330547431</v>
      </c>
      <c r="L160" s="322">
        <v>42190.979640750542</v>
      </c>
      <c r="M160" s="22"/>
      <c r="N160" s="152"/>
    </row>
    <row r="161" spans="1:14">
      <c r="A161" s="12"/>
      <c r="B161" s="369" t="s">
        <v>1199</v>
      </c>
      <c r="C161" s="166" t="s">
        <v>1200</v>
      </c>
      <c r="D161" s="507">
        <v>3.2</v>
      </c>
      <c r="E161" s="501">
        <v>4.415</v>
      </c>
      <c r="F161" s="358">
        <v>27589.324708762604</v>
      </c>
      <c r="G161" s="310">
        <v>30238.904958126353</v>
      </c>
      <c r="H161" s="311">
        <v>31191.784443914843</v>
      </c>
      <c r="I161" s="464">
        <v>33194.683741123597</v>
      </c>
      <c r="J161" s="311">
        <v>36529.761941383353</v>
      </c>
      <c r="K161" s="321">
        <v>38435.520912960354</v>
      </c>
      <c r="L161" s="322">
        <v>41698.648777440307</v>
      </c>
      <c r="M161" s="23"/>
      <c r="N161" s="152"/>
    </row>
    <row r="162" spans="1:14">
      <c r="A162" s="19"/>
      <c r="B162" s="369" t="s">
        <v>1201</v>
      </c>
      <c r="C162" s="166" t="s">
        <v>1202</v>
      </c>
      <c r="D162" s="500">
        <v>3.16</v>
      </c>
      <c r="E162" s="501">
        <v>3.8650000000000002</v>
      </c>
      <c r="F162" s="358">
        <v>27266.121398700725</v>
      </c>
      <c r="G162" s="310">
        <v>29884.53675319425</v>
      </c>
      <c r="H162" s="311">
        <v>30825.652294713742</v>
      </c>
      <c r="I162" s="464">
        <v>32804.923017015986</v>
      </c>
      <c r="J162" s="311">
        <v>36098.827412334256</v>
      </c>
      <c r="K162" s="321">
        <v>37981.058495373276</v>
      </c>
      <c r="L162" s="322">
        <v>41206.317914130123</v>
      </c>
      <c r="M162" s="9"/>
      <c r="N162" s="152"/>
    </row>
    <row r="163" spans="1:14" ht="15.75" thickBot="1">
      <c r="A163" s="19"/>
      <c r="B163" s="370" t="s">
        <v>1203</v>
      </c>
      <c r="C163" s="174" t="s">
        <v>1204</v>
      </c>
      <c r="D163" s="503">
        <v>3.12</v>
      </c>
      <c r="E163" s="504">
        <v>3.3149999999999999</v>
      </c>
      <c r="F163" s="366">
        <v>26875.920094717178</v>
      </c>
      <c r="G163" s="313">
        <v>29455.362152262041</v>
      </c>
      <c r="H163" s="314">
        <v>30384.713749512546</v>
      </c>
      <c r="I163" s="466">
        <v>32334.423581589523</v>
      </c>
      <c r="J163" s="314">
        <v>35587.154171966315</v>
      </c>
      <c r="K163" s="343">
        <v>37445.857366467353</v>
      </c>
      <c r="L163" s="345">
        <v>40620.196088773992</v>
      </c>
      <c r="M163" s="42"/>
      <c r="N163" s="152"/>
    </row>
    <row r="164" spans="1:14">
      <c r="A164" s="8"/>
      <c r="B164" s="367" t="s">
        <v>1205</v>
      </c>
      <c r="C164" s="182" t="s">
        <v>1206</v>
      </c>
      <c r="D164" s="505">
        <v>3.08</v>
      </c>
      <c r="E164" s="506">
        <v>4.2519999999999998</v>
      </c>
      <c r="F164" s="338">
        <v>26102.918915546717</v>
      </c>
      <c r="G164" s="318">
        <v>28642.200120839174</v>
      </c>
      <c r="H164" s="318">
        <v>29100.993947329935</v>
      </c>
      <c r="I164" s="463">
        <v>30018.581600311449</v>
      </c>
      <c r="J164" s="318">
        <v>31944.662857481908</v>
      </c>
      <c r="K164" s="339">
        <v>33321.044336954183</v>
      </c>
      <c r="L164" s="341">
        <v>36991.394948880261</v>
      </c>
      <c r="M164" s="11"/>
      <c r="N164" s="152"/>
    </row>
    <row r="165" spans="1:14">
      <c r="A165" s="38"/>
      <c r="B165" s="369" t="s">
        <v>1207</v>
      </c>
      <c r="C165" s="166" t="s">
        <v>1208</v>
      </c>
      <c r="D165" s="500">
        <v>3.04</v>
      </c>
      <c r="E165" s="501">
        <v>4.1967792207792209</v>
      </c>
      <c r="F165" s="309">
        <v>25785.482244832401</v>
      </c>
      <c r="G165" s="311">
        <v>28293.713888041562</v>
      </c>
      <c r="H165" s="311">
        <v>28746.62574239782</v>
      </c>
      <c r="I165" s="464">
        <v>29652.449451110351</v>
      </c>
      <c r="J165" s="311">
        <v>31554.902133374297</v>
      </c>
      <c r="K165" s="321">
        <v>32913.637696443089</v>
      </c>
      <c r="L165" s="322">
        <v>36536.932531293198</v>
      </c>
      <c r="M165" s="11"/>
      <c r="N165" s="152"/>
    </row>
    <row r="166" spans="1:14">
      <c r="A166" s="8"/>
      <c r="B166" s="369" t="s">
        <v>1209</v>
      </c>
      <c r="C166" s="166" t="s">
        <v>1210</v>
      </c>
      <c r="D166" s="500">
        <v>3</v>
      </c>
      <c r="E166" s="501">
        <v>4.1415584415584421</v>
      </c>
      <c r="F166" s="309">
        <v>25468.045574118063</v>
      </c>
      <c r="G166" s="311">
        <v>27945.227655243951</v>
      </c>
      <c r="H166" s="311">
        <v>28392.257537465721</v>
      </c>
      <c r="I166" s="464">
        <v>29286.31730190925</v>
      </c>
      <c r="J166" s="311">
        <v>31165.141409266693</v>
      </c>
      <c r="K166" s="321">
        <v>32506.231055931989</v>
      </c>
      <c r="L166" s="322">
        <v>36082.470113706106</v>
      </c>
      <c r="M166" s="20"/>
      <c r="N166" s="152"/>
    </row>
    <row r="167" spans="1:14">
      <c r="A167" s="39"/>
      <c r="B167" s="369" t="s">
        <v>1211</v>
      </c>
      <c r="C167" s="166" t="s">
        <v>1212</v>
      </c>
      <c r="D167" s="500">
        <v>2.96</v>
      </c>
      <c r="E167" s="501">
        <v>4.0863376623376633</v>
      </c>
      <c r="F167" s="309">
        <v>25150.608903403736</v>
      </c>
      <c r="G167" s="311">
        <v>27596.741422446346</v>
      </c>
      <c r="H167" s="311">
        <v>28037.889332533603</v>
      </c>
      <c r="I167" s="464">
        <v>28920.185152708156</v>
      </c>
      <c r="J167" s="311">
        <v>30775.380685159082</v>
      </c>
      <c r="K167" s="321">
        <v>32098.824415420881</v>
      </c>
      <c r="L167" s="322">
        <v>35628.007696119035</v>
      </c>
      <c r="M167" s="5"/>
      <c r="N167" s="152"/>
    </row>
    <row r="168" spans="1:14">
      <c r="A168" s="40"/>
      <c r="B168" s="369" t="s">
        <v>1213</v>
      </c>
      <c r="C168" s="166" t="s">
        <v>1214</v>
      </c>
      <c r="D168" s="500">
        <v>2.92</v>
      </c>
      <c r="E168" s="501">
        <v>4.0311168831168835</v>
      </c>
      <c r="F168" s="309">
        <v>24833.172232689401</v>
      </c>
      <c r="G168" s="311">
        <v>27248.255189648749</v>
      </c>
      <c r="H168" s="311">
        <v>27683.521127601514</v>
      </c>
      <c r="I168" s="464">
        <v>28554.053003507055</v>
      </c>
      <c r="J168" s="311">
        <v>30385.619961051467</v>
      </c>
      <c r="K168" s="321">
        <v>31691.417774909776</v>
      </c>
      <c r="L168" s="322">
        <v>35173.545278531965</v>
      </c>
      <c r="M168" s="11"/>
      <c r="N168" s="152"/>
    </row>
    <row r="169" spans="1:14" ht="15.75" thickBot="1">
      <c r="A169" s="41"/>
      <c r="B169" s="370" t="s">
        <v>1215</v>
      </c>
      <c r="C169" s="174" t="s">
        <v>1216</v>
      </c>
      <c r="D169" s="503">
        <v>2.88</v>
      </c>
      <c r="E169" s="504">
        <v>3.9758961038961043</v>
      </c>
      <c r="F169" s="325">
        <v>24448.737568053417</v>
      </c>
      <c r="G169" s="326">
        <v>26824.962560851032</v>
      </c>
      <c r="H169" s="326">
        <v>27254.346526669309</v>
      </c>
      <c r="I169" s="471">
        <v>28113.114458305863</v>
      </c>
      <c r="J169" s="326">
        <v>29915.120525625014</v>
      </c>
      <c r="K169" s="327">
        <v>31203.27242307983</v>
      </c>
      <c r="L169" s="328">
        <v>34638.344149626028</v>
      </c>
      <c r="M169" s="18"/>
      <c r="N169" s="152"/>
    </row>
    <row r="170" spans="1:14">
      <c r="A170" s="19"/>
      <c r="B170" s="367" t="s">
        <v>1217</v>
      </c>
      <c r="C170" s="182" t="s">
        <v>1218</v>
      </c>
      <c r="D170" s="505">
        <v>2.85</v>
      </c>
      <c r="E170" s="506">
        <v>3.9249999999999998</v>
      </c>
      <c r="F170" s="409">
        <v>23746.104776827768</v>
      </c>
      <c r="G170" s="330">
        <v>25660.074291448105</v>
      </c>
      <c r="H170" s="330">
        <v>26507.078278815654</v>
      </c>
      <c r="I170" s="469">
        <v>26930.580272499432</v>
      </c>
      <c r="J170" s="330">
        <v>27777.584259867006</v>
      </c>
      <c r="K170" s="331">
        <v>29048.090240918336</v>
      </c>
      <c r="L170" s="332">
        <v>31673.471720698526</v>
      </c>
      <c r="M170" s="5"/>
      <c r="N170" s="152"/>
    </row>
    <row r="171" spans="1:14">
      <c r="A171" s="4"/>
      <c r="B171" s="369" t="s">
        <v>1219</v>
      </c>
      <c r="C171" s="166" t="s">
        <v>1220</v>
      </c>
      <c r="D171" s="500">
        <v>2.8</v>
      </c>
      <c r="E171" s="501">
        <v>3.856140350877193</v>
      </c>
      <c r="F171" s="358">
        <v>23404.43283294898</v>
      </c>
      <c r="G171" s="311">
        <v>25292.750052157251</v>
      </c>
      <c r="H171" s="311">
        <v>26127.99009525582</v>
      </c>
      <c r="I171" s="464">
        <v>26545.610116805092</v>
      </c>
      <c r="J171" s="311">
        <v>27380.850159903654</v>
      </c>
      <c r="K171" s="321">
        <v>28633.710224551509</v>
      </c>
      <c r="L171" s="322">
        <v>31223.699185156194</v>
      </c>
      <c r="M171" s="20"/>
      <c r="N171" s="152"/>
    </row>
    <row r="172" spans="1:14">
      <c r="A172" s="10"/>
      <c r="B172" s="369" t="s">
        <v>1221</v>
      </c>
      <c r="C172" s="166" t="s">
        <v>1222</v>
      </c>
      <c r="D172" s="500">
        <v>2.77</v>
      </c>
      <c r="E172" s="501">
        <v>3.8148245614035088</v>
      </c>
      <c r="F172" s="358">
        <v>23122.764714094203</v>
      </c>
      <c r="G172" s="311">
        <v>24986.629714390878</v>
      </c>
      <c r="H172" s="311">
        <v>25810.105813220442</v>
      </c>
      <c r="I172" s="464">
        <v>26221.843862635229</v>
      </c>
      <c r="J172" s="311">
        <v>27045.319961464807</v>
      </c>
      <c r="K172" s="321">
        <v>28280.534109709159</v>
      </c>
      <c r="L172" s="322">
        <v>30835.130551138333</v>
      </c>
      <c r="M172" s="5"/>
      <c r="N172" s="152"/>
    </row>
    <row r="173" spans="1:14">
      <c r="A173" s="12"/>
      <c r="B173" s="369" t="s">
        <v>1223</v>
      </c>
      <c r="C173" s="166" t="s">
        <v>1224</v>
      </c>
      <c r="D173" s="500">
        <v>2.73</v>
      </c>
      <c r="E173" s="501">
        <v>3.7597368421052635</v>
      </c>
      <c r="F173" s="358">
        <v>22811.09468272742</v>
      </c>
      <c r="G173" s="311">
        <v>24649.907425862257</v>
      </c>
      <c r="H173" s="311">
        <v>25461.61958042283</v>
      </c>
      <c r="I173" s="464">
        <v>25867.475657703115</v>
      </c>
      <c r="J173" s="311">
        <v>26679.187812263703</v>
      </c>
      <c r="K173" s="321">
        <v>27896.756044104553</v>
      </c>
      <c r="L173" s="322">
        <v>30415.959966358241</v>
      </c>
      <c r="M173" s="20"/>
      <c r="N173" s="152"/>
    </row>
    <row r="174" spans="1:14">
      <c r="A174" s="19"/>
      <c r="B174" s="369" t="s">
        <v>1225</v>
      </c>
      <c r="C174" s="166" t="s">
        <v>1226</v>
      </c>
      <c r="D174" s="500">
        <v>2.69</v>
      </c>
      <c r="E174" s="501">
        <v>3.7046491228070177</v>
      </c>
      <c r="F174" s="358">
        <v>22499.424651360634</v>
      </c>
      <c r="G174" s="311">
        <v>24313.185137333639</v>
      </c>
      <c r="H174" s="311">
        <v>25113.133347625222</v>
      </c>
      <c r="I174" s="464">
        <v>25513.107452771012</v>
      </c>
      <c r="J174" s="311">
        <v>26313.055663062602</v>
      </c>
      <c r="K174" s="321">
        <v>27512.977978499963</v>
      </c>
      <c r="L174" s="322">
        <v>29996.789381578143</v>
      </c>
      <c r="M174" s="20"/>
      <c r="N174" s="152"/>
    </row>
    <row r="175" spans="1:14" ht="15.75" thickBot="1">
      <c r="A175" s="19"/>
      <c r="B175" s="370" t="s">
        <v>1227</v>
      </c>
      <c r="C175" s="174" t="s">
        <v>1228</v>
      </c>
      <c r="D175" s="503">
        <v>2.65</v>
      </c>
      <c r="E175" s="504">
        <v>3.6495614035087725</v>
      </c>
      <c r="F175" s="407">
        <v>22120.756626072191</v>
      </c>
      <c r="G175" s="523">
        <v>23901.656452804942</v>
      </c>
      <c r="H175" s="335">
        <v>24689.840718827512</v>
      </c>
      <c r="I175" s="470">
        <v>25083.932851838821</v>
      </c>
      <c r="J175" s="335">
        <v>25872.117117861399</v>
      </c>
      <c r="K175" s="336">
        <v>27054.393516895285</v>
      </c>
      <c r="L175" s="337">
        <v>29496.880085479188</v>
      </c>
      <c r="M175" s="11"/>
      <c r="N175" s="152"/>
    </row>
    <row r="176" spans="1:14">
      <c r="A176" s="12"/>
      <c r="B176" s="367" t="s">
        <v>1229</v>
      </c>
      <c r="C176" s="182" t="s">
        <v>1230</v>
      </c>
      <c r="D176" s="505">
        <v>2.61</v>
      </c>
      <c r="E176" s="506">
        <v>3.5979999999999999</v>
      </c>
      <c r="F176" s="329">
        <v>21428.488397767378</v>
      </c>
      <c r="G176" s="330">
        <v>23176.724003399526</v>
      </c>
      <c r="H176" s="330">
        <v>23564.934164276314</v>
      </c>
      <c r="I176" s="469">
        <v>24341.354486029915</v>
      </c>
      <c r="J176" s="330">
        <v>24729.564646906703</v>
      </c>
      <c r="K176" s="331">
        <v>25505.984968660308</v>
      </c>
      <c r="L176" s="332">
        <v>26670.615451290701</v>
      </c>
      <c r="M176" s="18"/>
      <c r="N176" s="152"/>
    </row>
    <row r="177" spans="1:14">
      <c r="A177" s="10"/>
      <c r="B177" s="369" t="s">
        <v>1231</v>
      </c>
      <c r="C177" s="166" t="s">
        <v>1232</v>
      </c>
      <c r="D177" s="500">
        <v>2.57</v>
      </c>
      <c r="E177" s="501">
        <v>3.5428582375478923</v>
      </c>
      <c r="F177" s="309">
        <v>21122.58500574814</v>
      </c>
      <c r="G177" s="311">
        <v>22845.883687005404</v>
      </c>
      <c r="H177" s="311">
        <v>23228.2118757477</v>
      </c>
      <c r="I177" s="464">
        <v>23992.868253232304</v>
      </c>
      <c r="J177" s="311">
        <v>24375.196441974596</v>
      </c>
      <c r="K177" s="321">
        <v>25139.852819459204</v>
      </c>
      <c r="L177" s="322">
        <v>26286.837385686111</v>
      </c>
      <c r="M177" s="11"/>
      <c r="N177" s="152"/>
    </row>
    <row r="178" spans="1:14">
      <c r="A178" s="4"/>
      <c r="B178" s="369" t="s">
        <v>1233</v>
      </c>
      <c r="C178" s="166" t="s">
        <v>1234</v>
      </c>
      <c r="D178" s="500">
        <v>2.5299999999999998</v>
      </c>
      <c r="E178" s="501">
        <v>3.4877164750957848</v>
      </c>
      <c r="F178" s="309">
        <v>20816.681613728902</v>
      </c>
      <c r="G178" s="311">
        <v>22515.043370611278</v>
      </c>
      <c r="H178" s="311">
        <v>22891.489587219079</v>
      </c>
      <c r="I178" s="464">
        <v>23644.382020434688</v>
      </c>
      <c r="J178" s="311">
        <v>24020.828237042486</v>
      </c>
      <c r="K178" s="321">
        <v>24773.720670258099</v>
      </c>
      <c r="L178" s="322">
        <v>25903.059320081513</v>
      </c>
      <c r="M178" s="20"/>
      <c r="N178" s="152"/>
    </row>
    <row r="179" spans="1:14">
      <c r="A179" s="12"/>
      <c r="B179" s="369" t="s">
        <v>1235</v>
      </c>
      <c r="C179" s="166" t="s">
        <v>1236</v>
      </c>
      <c r="D179" s="500">
        <v>2.4900000000000002</v>
      </c>
      <c r="E179" s="501">
        <v>3.4325747126436785</v>
      </c>
      <c r="F179" s="309">
        <v>20510.778221709668</v>
      </c>
      <c r="G179" s="311">
        <v>22184.203054217163</v>
      </c>
      <c r="H179" s="311">
        <v>22554.767298690465</v>
      </c>
      <c r="I179" s="464">
        <v>23295.895787637088</v>
      </c>
      <c r="J179" s="311">
        <v>23666.46003211039</v>
      </c>
      <c r="K179" s="321">
        <v>24407.588521057009</v>
      </c>
      <c r="L179" s="322">
        <v>25519.281254476919</v>
      </c>
      <c r="M179" s="20"/>
      <c r="N179" s="152"/>
    </row>
    <row r="180" spans="1:14">
      <c r="A180" s="10"/>
      <c r="B180" s="369" t="s">
        <v>1237</v>
      </c>
      <c r="C180" s="166" t="s">
        <v>1238</v>
      </c>
      <c r="D180" s="500">
        <v>2.4500000000000002</v>
      </c>
      <c r="E180" s="501">
        <v>3.377432950191571</v>
      </c>
      <c r="F180" s="309">
        <v>20204.87482969043</v>
      </c>
      <c r="G180" s="311">
        <v>21853.362737823045</v>
      </c>
      <c r="H180" s="311">
        <v>22218.045010161859</v>
      </c>
      <c r="I180" s="464">
        <v>22947.409554839473</v>
      </c>
      <c r="J180" s="311">
        <v>23312.091827178283</v>
      </c>
      <c r="K180" s="321">
        <v>24041.456371855907</v>
      </c>
      <c r="L180" s="322">
        <v>25135.503188872332</v>
      </c>
      <c r="M180" s="5"/>
      <c r="N180" s="152"/>
    </row>
    <row r="181" spans="1:14" ht="15.75" thickBot="1">
      <c r="A181" s="10"/>
      <c r="B181" s="370" t="s">
        <v>1239</v>
      </c>
      <c r="C181" s="174" t="s">
        <v>1240</v>
      </c>
      <c r="D181" s="503">
        <v>2.41</v>
      </c>
      <c r="E181" s="504">
        <v>3.3222911877394639</v>
      </c>
      <c r="F181" s="334">
        <v>19831.973443749535</v>
      </c>
      <c r="G181" s="335">
        <v>21447.716025428836</v>
      </c>
      <c r="H181" s="335">
        <v>21806.516325633147</v>
      </c>
      <c r="I181" s="470">
        <v>22524.116926041766</v>
      </c>
      <c r="J181" s="335">
        <v>22882.917226246082</v>
      </c>
      <c r="K181" s="336">
        <v>23600.517826654712</v>
      </c>
      <c r="L181" s="337">
        <v>24676.918727267639</v>
      </c>
      <c r="M181" s="11"/>
      <c r="N181" s="152"/>
    </row>
    <row r="182" spans="1:14">
      <c r="A182" s="10"/>
      <c r="B182" s="367" t="s">
        <v>1241</v>
      </c>
      <c r="C182" s="182" t="s">
        <v>1242</v>
      </c>
      <c r="D182" s="505">
        <v>2.37</v>
      </c>
      <c r="E182" s="506">
        <v>3.2709999999999999</v>
      </c>
      <c r="F182" s="329">
        <v>19113.073696955867</v>
      </c>
      <c r="G182" s="330">
        <v>20689.150984964806</v>
      </c>
      <c r="H182" s="330">
        <v>21042.069313034623</v>
      </c>
      <c r="I182" s="469">
        <v>21394.987641104435</v>
      </c>
      <c r="J182" s="330">
        <v>21747.905969174248</v>
      </c>
      <c r="K182" s="331">
        <v>22453.742625313891</v>
      </c>
      <c r="L182" s="332">
        <v>23159.57928145352</v>
      </c>
      <c r="M182" s="18"/>
      <c r="N182" s="152"/>
    </row>
    <row r="183" spans="1:14">
      <c r="A183" s="4"/>
      <c r="B183" s="369" t="s">
        <v>1243</v>
      </c>
      <c r="C183" s="166" t="s">
        <v>1244</v>
      </c>
      <c r="D183" s="500">
        <v>2.33</v>
      </c>
      <c r="E183" s="501">
        <v>3.2157932489451473</v>
      </c>
      <c r="F183" s="309">
        <v>60819.650573958177</v>
      </c>
      <c r="G183" s="311">
        <v>20364.192640705187</v>
      </c>
      <c r="H183" s="311">
        <v>20711.228996640501</v>
      </c>
      <c r="I183" s="464">
        <v>21058.265352575821</v>
      </c>
      <c r="J183" s="311">
        <v>21405.301708511131</v>
      </c>
      <c r="K183" s="321">
        <v>22099.374420381777</v>
      </c>
      <c r="L183" s="322">
        <v>22793.447132252408</v>
      </c>
      <c r="M183" s="11"/>
      <c r="N183" s="152"/>
    </row>
    <row r="184" spans="1:14">
      <c r="A184" s="12"/>
      <c r="B184" s="369" t="s">
        <v>1245</v>
      </c>
      <c r="C184" s="166" t="s">
        <v>1246</v>
      </c>
      <c r="D184" s="500">
        <v>2.29</v>
      </c>
      <c r="E184" s="501">
        <v>3.1605864978902947</v>
      </c>
      <c r="F184" s="309">
        <v>60333.201682782455</v>
      </c>
      <c r="G184" s="311">
        <v>20039.234296445564</v>
      </c>
      <c r="H184" s="311">
        <v>20380.388680246382</v>
      </c>
      <c r="I184" s="464">
        <v>20721.543064047204</v>
      </c>
      <c r="J184" s="311">
        <v>21062.697447848022</v>
      </c>
      <c r="K184" s="321">
        <v>21745.00621544967</v>
      </c>
      <c r="L184" s="322">
        <v>22427.31498305131</v>
      </c>
      <c r="M184" s="11"/>
      <c r="N184" s="152"/>
    </row>
    <row r="185" spans="1:14">
      <c r="A185" s="12"/>
      <c r="B185" s="369" t="s">
        <v>1247</v>
      </c>
      <c r="C185" s="166" t="s">
        <v>1248</v>
      </c>
      <c r="D185" s="500">
        <v>2.25</v>
      </c>
      <c r="E185" s="501">
        <v>3.105379746835442</v>
      </c>
      <c r="F185" s="309">
        <v>59846.752791606756</v>
      </c>
      <c r="G185" s="311">
        <v>19714.275952185933</v>
      </c>
      <c r="H185" s="311">
        <v>20049.548363852267</v>
      </c>
      <c r="I185" s="464">
        <v>20384.820775518594</v>
      </c>
      <c r="J185" s="311">
        <v>20720.093187184917</v>
      </c>
      <c r="K185" s="321">
        <v>21390.638010517563</v>
      </c>
      <c r="L185" s="322">
        <v>22061.182833850213</v>
      </c>
      <c r="M185" s="20"/>
      <c r="N185" s="152"/>
    </row>
    <row r="186" spans="1:14">
      <c r="A186" s="10"/>
      <c r="B186" s="369" t="s">
        <v>1249</v>
      </c>
      <c r="C186" s="166" t="s">
        <v>1250</v>
      </c>
      <c r="D186" s="500">
        <v>2.21</v>
      </c>
      <c r="E186" s="501">
        <v>3.0501729957805899</v>
      </c>
      <c r="F186" s="309">
        <v>59360.303900431034</v>
      </c>
      <c r="G186" s="311">
        <v>19389.317607926318</v>
      </c>
      <c r="H186" s="311">
        <v>19718.708047458142</v>
      </c>
      <c r="I186" s="464">
        <v>20048.098486989973</v>
      </c>
      <c r="J186" s="311">
        <v>20377.488926521797</v>
      </c>
      <c r="K186" s="321">
        <v>21036.269805585456</v>
      </c>
      <c r="L186" s="322">
        <v>21695.050684649108</v>
      </c>
      <c r="M186" s="5"/>
      <c r="N186" s="152"/>
    </row>
    <row r="187" spans="1:14" ht="15.75" thickBot="1">
      <c r="A187" s="4"/>
      <c r="B187" s="370" t="s">
        <v>1251</v>
      </c>
      <c r="C187" s="174" t="s">
        <v>1252</v>
      </c>
      <c r="D187" s="503">
        <v>2.17</v>
      </c>
      <c r="E187" s="504">
        <v>2.9949662447257377</v>
      </c>
      <c r="F187" s="334">
        <v>58873.85500925532</v>
      </c>
      <c r="G187" s="335">
        <v>19064.359263666698</v>
      </c>
      <c r="H187" s="335">
        <v>19387.867731064023</v>
      </c>
      <c r="I187" s="470">
        <v>19711.376198461356</v>
      </c>
      <c r="J187" s="335">
        <v>20034.884665858692</v>
      </c>
      <c r="K187" s="336">
        <v>20681.901600653353</v>
      </c>
      <c r="L187" s="337">
        <v>21328.918535448018</v>
      </c>
      <c r="M187" s="5"/>
      <c r="N187" s="152"/>
    </row>
    <row r="188" spans="1:14">
      <c r="A188" s="4"/>
      <c r="B188" s="367" t="s">
        <v>1253</v>
      </c>
      <c r="C188" s="182" t="s">
        <v>1254</v>
      </c>
      <c r="D188" s="505">
        <v>2.13</v>
      </c>
      <c r="E188" s="506">
        <v>2.944</v>
      </c>
      <c r="F188" s="329">
        <v>58293.615156033673</v>
      </c>
      <c r="G188" s="330">
        <v>18346.968028144147</v>
      </c>
      <c r="H188" s="330">
        <v>18664.594523406973</v>
      </c>
      <c r="I188" s="469">
        <v>18982.221018669814</v>
      </c>
      <c r="J188" s="330">
        <v>19299.847513932644</v>
      </c>
      <c r="K188" s="331">
        <v>19617.474009195481</v>
      </c>
      <c r="L188" s="332">
        <v>20252.726999721159</v>
      </c>
      <c r="M188" s="5"/>
      <c r="N188" s="152"/>
    </row>
    <row r="189" spans="1:14">
      <c r="A189" s="37"/>
      <c r="B189" s="369" t="s">
        <v>1255</v>
      </c>
      <c r="C189" s="166" t="s">
        <v>1256</v>
      </c>
      <c r="D189" s="500">
        <v>2.09</v>
      </c>
      <c r="E189" s="501">
        <v>2.888713615023474</v>
      </c>
      <c r="F189" s="309">
        <v>52545.521363819469</v>
      </c>
      <c r="G189" s="311">
        <v>18027.891656019019</v>
      </c>
      <c r="H189" s="311">
        <v>18339.636179147354</v>
      </c>
      <c r="I189" s="464">
        <v>18651.380702275692</v>
      </c>
      <c r="J189" s="311">
        <v>18963.12522540403</v>
      </c>
      <c r="K189" s="321">
        <v>19274.869748532365</v>
      </c>
      <c r="L189" s="322">
        <v>19898.358794789037</v>
      </c>
      <c r="M189" s="18"/>
      <c r="N189" s="152"/>
    </row>
    <row r="190" spans="1:14">
      <c r="A190" s="8"/>
      <c r="B190" s="369" t="s">
        <v>1257</v>
      </c>
      <c r="C190" s="166" t="s">
        <v>1258</v>
      </c>
      <c r="D190" s="500">
        <v>2.0499999999999998</v>
      </c>
      <c r="E190" s="501">
        <v>2.8334272300469481</v>
      </c>
      <c r="F190" s="309">
        <v>52102.822890501397</v>
      </c>
      <c r="G190" s="311">
        <v>17708.815283893899</v>
      </c>
      <c r="H190" s="311">
        <v>18014.677834887734</v>
      </c>
      <c r="I190" s="464">
        <v>18320.540385881577</v>
      </c>
      <c r="J190" s="311">
        <v>18626.402936875416</v>
      </c>
      <c r="K190" s="321">
        <v>18932.265487869252</v>
      </c>
      <c r="L190" s="322">
        <v>19543.990589856934</v>
      </c>
      <c r="M190" s="20"/>
      <c r="N190" s="152"/>
    </row>
    <row r="191" spans="1:14">
      <c r="A191" s="38"/>
      <c r="B191" s="369" t="s">
        <v>1259</v>
      </c>
      <c r="C191" s="166" t="s">
        <v>1260</v>
      </c>
      <c r="D191" s="500">
        <v>2.0099999999999998</v>
      </c>
      <c r="E191" s="501">
        <v>2.7781408450704221</v>
      </c>
      <c r="F191" s="309">
        <v>51660.124417183302</v>
      </c>
      <c r="G191" s="311">
        <v>17389.738911768771</v>
      </c>
      <c r="H191" s="311">
        <v>17689.719490628115</v>
      </c>
      <c r="I191" s="464">
        <v>17989.700069487455</v>
      </c>
      <c r="J191" s="311">
        <v>18289.680648346799</v>
      </c>
      <c r="K191" s="321">
        <v>18589.661227206143</v>
      </c>
      <c r="L191" s="322">
        <v>19189.622384924827</v>
      </c>
      <c r="M191" s="20"/>
      <c r="N191" s="152"/>
    </row>
    <row r="192" spans="1:14">
      <c r="A192" s="8"/>
      <c r="B192" s="369" t="s">
        <v>1261</v>
      </c>
      <c r="C192" s="166" t="s">
        <v>1262</v>
      </c>
      <c r="D192" s="500">
        <v>1.97</v>
      </c>
      <c r="E192" s="501">
        <v>2.7228544600938966</v>
      </c>
      <c r="F192" s="309">
        <v>51217.425943865237</v>
      </c>
      <c r="G192" s="311">
        <v>17070.662539643647</v>
      </c>
      <c r="H192" s="311">
        <v>17364.761146368495</v>
      </c>
      <c r="I192" s="464">
        <v>17658.859753093344</v>
      </c>
      <c r="J192" s="311">
        <v>17952.958359818193</v>
      </c>
      <c r="K192" s="321">
        <v>18247.05696654303</v>
      </c>
      <c r="L192" s="322">
        <v>18835.254179992728</v>
      </c>
      <c r="M192" s="5"/>
      <c r="N192" s="152"/>
    </row>
    <row r="193" spans="1:14" ht="15.75" thickBot="1">
      <c r="A193" s="39"/>
      <c r="B193" s="370" t="s">
        <v>1263</v>
      </c>
      <c r="C193" s="174" t="s">
        <v>1264</v>
      </c>
      <c r="D193" s="503">
        <v>1.93</v>
      </c>
      <c r="E193" s="504">
        <v>2.6675680751173707</v>
      </c>
      <c r="F193" s="334">
        <v>50774.72747054715</v>
      </c>
      <c r="G193" s="335">
        <v>16751.58616751853</v>
      </c>
      <c r="H193" s="335">
        <v>17039.802802108876</v>
      </c>
      <c r="I193" s="470">
        <v>17328.019436699225</v>
      </c>
      <c r="J193" s="335">
        <v>17616.236071289572</v>
      </c>
      <c r="K193" s="336">
        <v>17904.452705879918</v>
      </c>
      <c r="L193" s="337">
        <v>18480.885975060621</v>
      </c>
      <c r="M193" s="18"/>
      <c r="N193" s="152"/>
    </row>
    <row r="194" spans="1:14">
      <c r="A194" s="40"/>
      <c r="B194" s="367" t="s">
        <v>1265</v>
      </c>
      <c r="C194" s="182" t="s">
        <v>1266</v>
      </c>
      <c r="D194" s="505">
        <v>1.9</v>
      </c>
      <c r="E194" s="506">
        <v>2.617</v>
      </c>
      <c r="F194" s="329">
        <v>50251.290285910203</v>
      </c>
      <c r="G194" s="330">
        <v>16105.970687699695</v>
      </c>
      <c r="H194" s="330">
        <v>16105.970687699695</v>
      </c>
      <c r="I194" s="469">
        <v>16388.305350155544</v>
      </c>
      <c r="J194" s="330">
        <v>16670.640012611395</v>
      </c>
      <c r="K194" s="331">
        <v>16952.974675067246</v>
      </c>
      <c r="L194" s="332">
        <v>17517.643999978951</v>
      </c>
      <c r="M194" s="18"/>
      <c r="N194" s="152"/>
    </row>
    <row r="195" spans="1:14">
      <c r="A195" s="41"/>
      <c r="B195" s="369" t="s">
        <v>1267</v>
      </c>
      <c r="C195" s="166" t="s">
        <v>1268</v>
      </c>
      <c r="D195" s="500">
        <v>1.85</v>
      </c>
      <c r="E195" s="501">
        <v>2.5481315789473684</v>
      </c>
      <c r="F195" s="309">
        <v>47186.841139170603</v>
      </c>
      <c r="G195" s="311">
        <v>15762.17433694682</v>
      </c>
      <c r="H195" s="311">
        <v>15762.17433694682</v>
      </c>
      <c r="I195" s="464">
        <v>16038.62702726818</v>
      </c>
      <c r="J195" s="311">
        <v>16315.079717589539</v>
      </c>
      <c r="K195" s="321">
        <v>16591.53240791089</v>
      </c>
      <c r="L195" s="322">
        <v>17144.437788553605</v>
      </c>
      <c r="M195" s="11"/>
      <c r="N195" s="152"/>
    </row>
    <row r="196" spans="1:14">
      <c r="A196" s="19"/>
      <c r="B196" s="369" t="s">
        <v>1269</v>
      </c>
      <c r="C196" s="166" t="s">
        <v>1270</v>
      </c>
      <c r="D196" s="500">
        <v>1.81</v>
      </c>
      <c r="E196" s="501">
        <v>2.4930368421052633</v>
      </c>
      <c r="F196" s="309">
        <v>46767.670554390526</v>
      </c>
      <c r="G196" s="311">
        <v>15448.979936956192</v>
      </c>
      <c r="H196" s="311">
        <v>15448.979936956192</v>
      </c>
      <c r="I196" s="464">
        <v>15719.550655143052</v>
      </c>
      <c r="J196" s="311">
        <v>15990.121373329912</v>
      </c>
      <c r="K196" s="321">
        <v>16260.692091516767</v>
      </c>
      <c r="L196" s="322">
        <v>16801.833527890489</v>
      </c>
      <c r="M196" s="20"/>
      <c r="N196" s="152"/>
    </row>
    <row r="197" spans="1:14">
      <c r="A197" s="4"/>
      <c r="B197" s="369" t="s">
        <v>1271</v>
      </c>
      <c r="C197" s="166" t="s">
        <v>1272</v>
      </c>
      <c r="D197" s="500">
        <v>1.77</v>
      </c>
      <c r="E197" s="501">
        <v>2.4379421052631582</v>
      </c>
      <c r="F197" s="309">
        <v>46348.499969610413</v>
      </c>
      <c r="G197" s="311">
        <v>15135.78553696557</v>
      </c>
      <c r="H197" s="311">
        <v>15135.78553696557</v>
      </c>
      <c r="I197" s="464">
        <v>15400.474283017929</v>
      </c>
      <c r="J197" s="311">
        <v>15665.163029070291</v>
      </c>
      <c r="K197" s="321">
        <v>15929.851775122657</v>
      </c>
      <c r="L197" s="322">
        <v>16459.229267227376</v>
      </c>
      <c r="M197" s="11"/>
      <c r="N197" s="152"/>
    </row>
    <row r="198" spans="1:14">
      <c r="A198" s="10"/>
      <c r="B198" s="369" t="s">
        <v>1273</v>
      </c>
      <c r="C198" s="166" t="s">
        <v>1274</v>
      </c>
      <c r="D198" s="500">
        <v>1.73</v>
      </c>
      <c r="E198" s="501">
        <v>2.3828473684210532</v>
      </c>
      <c r="F198" s="309">
        <v>45929.329384830315</v>
      </c>
      <c r="G198" s="311">
        <v>14822.591136974943</v>
      </c>
      <c r="H198" s="311">
        <v>14822.591136974943</v>
      </c>
      <c r="I198" s="464">
        <v>15081.397910892805</v>
      </c>
      <c r="J198" s="311">
        <v>15340.204684810669</v>
      </c>
      <c r="K198" s="321">
        <v>15599.011458728532</v>
      </c>
      <c r="L198" s="322">
        <v>16116.625006564265</v>
      </c>
      <c r="M198" s="11"/>
      <c r="N198" s="152"/>
    </row>
    <row r="199" spans="1:14" ht="15.75" thickBot="1">
      <c r="A199" s="12"/>
      <c r="B199" s="370" t="s">
        <v>1275</v>
      </c>
      <c r="C199" s="174" t="s">
        <v>1276</v>
      </c>
      <c r="D199" s="503">
        <v>1.7</v>
      </c>
      <c r="E199" s="504">
        <v>2.3415263157894741</v>
      </c>
      <c r="F199" s="334">
        <v>45510.158800050238</v>
      </c>
      <c r="G199" s="335">
        <v>14465.19229174646</v>
      </c>
      <c r="H199" s="335">
        <v>14465.19229174646</v>
      </c>
      <c r="I199" s="470">
        <v>14718.117093529825</v>
      </c>
      <c r="J199" s="335">
        <v>14971.041895313192</v>
      </c>
      <c r="K199" s="336">
        <v>15223.966697096559</v>
      </c>
      <c r="L199" s="337">
        <v>15729.816300663299</v>
      </c>
      <c r="M199" s="20"/>
      <c r="N199" s="152"/>
    </row>
    <row r="200" spans="1:14">
      <c r="A200" s="19"/>
      <c r="B200" s="367" t="s">
        <v>1277</v>
      </c>
      <c r="C200" s="182" t="s">
        <v>1278</v>
      </c>
      <c r="D200" s="505">
        <v>1.66</v>
      </c>
      <c r="E200" s="506">
        <v>2.29</v>
      </c>
      <c r="F200" s="409">
        <v>45010.249503951272</v>
      </c>
      <c r="G200" s="330">
        <v>13904.955062106959</v>
      </c>
      <c r="H200" s="330">
        <v>14151.997891755831</v>
      </c>
      <c r="I200" s="469">
        <v>14151.997891755831</v>
      </c>
      <c r="J200" s="330">
        <v>14399.040721404699</v>
      </c>
      <c r="K200" s="331">
        <v>14646.083551053569</v>
      </c>
      <c r="L200" s="332">
        <v>14893.126380702441</v>
      </c>
      <c r="M200" s="11"/>
      <c r="N200" s="152"/>
    </row>
    <row r="201" spans="1:14">
      <c r="A201" s="19"/>
      <c r="B201" s="369" t="s">
        <v>1279</v>
      </c>
      <c r="C201" s="166" t="s">
        <v>1280</v>
      </c>
      <c r="D201" s="500">
        <v>1.62</v>
      </c>
      <c r="E201" s="501">
        <v>2.2348192771084343</v>
      </c>
      <c r="F201" s="358">
        <v>42791.195446015117</v>
      </c>
      <c r="G201" s="311">
        <v>13597.642634250831</v>
      </c>
      <c r="H201" s="311">
        <v>13838.803491765204</v>
      </c>
      <c r="I201" s="464">
        <v>13838.803491765204</v>
      </c>
      <c r="J201" s="311">
        <v>14079.964349279571</v>
      </c>
      <c r="K201" s="321">
        <v>14321.125206793951</v>
      </c>
      <c r="L201" s="322">
        <v>14562.286064308324</v>
      </c>
      <c r="M201" s="5"/>
      <c r="N201" s="152"/>
    </row>
    <row r="202" spans="1:14">
      <c r="A202" s="12"/>
      <c r="B202" s="369" t="s">
        <v>1281</v>
      </c>
      <c r="C202" s="166" t="s">
        <v>1282</v>
      </c>
      <c r="D202" s="500">
        <v>1.58</v>
      </c>
      <c r="E202" s="501">
        <v>2.1796385542168681</v>
      </c>
      <c r="F202" s="358">
        <v>42389.670777638508</v>
      </c>
      <c r="G202" s="311">
        <v>13290.330206394696</v>
      </c>
      <c r="H202" s="311">
        <v>13525.609091774573</v>
      </c>
      <c r="I202" s="464">
        <v>13525.609091774573</v>
      </c>
      <c r="J202" s="311">
        <v>13760.887977154451</v>
      </c>
      <c r="K202" s="321">
        <v>13996.166862534328</v>
      </c>
      <c r="L202" s="322">
        <v>14231.445747914202</v>
      </c>
      <c r="M202" s="18"/>
      <c r="N202" s="152"/>
    </row>
    <row r="203" spans="1:14">
      <c r="A203" s="10"/>
      <c r="B203" s="369" t="s">
        <v>1283</v>
      </c>
      <c r="C203" s="166" t="s">
        <v>1284</v>
      </c>
      <c r="D203" s="500">
        <v>1.54</v>
      </c>
      <c r="E203" s="501">
        <v>2.124457831325302</v>
      </c>
      <c r="F203" s="358">
        <v>41997.326694490592</v>
      </c>
      <c r="G203" s="311">
        <v>12983.017778538564</v>
      </c>
      <c r="H203" s="311">
        <v>13212.414691783948</v>
      </c>
      <c r="I203" s="464">
        <v>13212.414691783948</v>
      </c>
      <c r="J203" s="311">
        <v>13441.811605029321</v>
      </c>
      <c r="K203" s="321">
        <v>13671.208518274707</v>
      </c>
      <c r="L203" s="322">
        <v>13900.605431520085</v>
      </c>
      <c r="M203" s="11"/>
      <c r="N203" s="152"/>
    </row>
    <row r="204" spans="1:14">
      <c r="A204" s="4"/>
      <c r="B204" s="369" t="s">
        <v>1285</v>
      </c>
      <c r="C204" s="166" t="s">
        <v>1286</v>
      </c>
      <c r="D204" s="500">
        <v>1.5</v>
      </c>
      <c r="E204" s="501">
        <v>2.0692771084337358</v>
      </c>
      <c r="F204" s="358">
        <v>41586.621440885312</v>
      </c>
      <c r="G204" s="311">
        <v>12675.705350682438</v>
      </c>
      <c r="H204" s="311">
        <v>12899.220291793319</v>
      </c>
      <c r="I204" s="464">
        <v>12899.220291793319</v>
      </c>
      <c r="J204" s="311">
        <v>13122.735232904201</v>
      </c>
      <c r="K204" s="321">
        <v>13346.250174015086</v>
      </c>
      <c r="L204" s="322">
        <v>13569.765115125965</v>
      </c>
      <c r="M204" s="18"/>
      <c r="N204" s="152"/>
    </row>
    <row r="205" spans="1:14" ht="15.75" thickBot="1">
      <c r="A205" s="37"/>
      <c r="B205" s="370" t="s">
        <v>1287</v>
      </c>
      <c r="C205" s="174" t="s">
        <v>1288</v>
      </c>
      <c r="D205" s="503">
        <v>1.46</v>
      </c>
      <c r="E205" s="504">
        <v>2.0140963855421696</v>
      </c>
      <c r="F205" s="407">
        <v>41185.096772508703</v>
      </c>
      <c r="G205" s="335">
        <v>12293.586526826208</v>
      </c>
      <c r="H205" s="335">
        <v>12511.219495802592</v>
      </c>
      <c r="I205" s="470">
        <v>12511.219495802592</v>
      </c>
      <c r="J205" s="335">
        <v>12728.852464778982</v>
      </c>
      <c r="K205" s="336">
        <v>12946.485433755366</v>
      </c>
      <c r="L205" s="337">
        <v>13164.11840273175</v>
      </c>
      <c r="M205" s="5"/>
      <c r="N205" s="152"/>
    </row>
    <row r="206" spans="1:14">
      <c r="A206" s="8"/>
      <c r="B206" s="367" t="s">
        <v>1289</v>
      </c>
      <c r="C206" s="182" t="s">
        <v>1290</v>
      </c>
      <c r="D206" s="505">
        <v>1.42</v>
      </c>
      <c r="E206" s="506">
        <v>1.9630000000000001</v>
      </c>
      <c r="F206" s="409">
        <v>40702.833392813234</v>
      </c>
      <c r="G206" s="330">
        <v>11986.274098970076</v>
      </c>
      <c r="H206" s="330">
        <v>11986.274098970076</v>
      </c>
      <c r="I206" s="469">
        <v>11986.274098970076</v>
      </c>
      <c r="J206" s="331">
        <v>12198.02509581197</v>
      </c>
      <c r="K206" s="331">
        <v>12198.02509581197</v>
      </c>
      <c r="L206" s="332">
        <v>12409.776092653856</v>
      </c>
      <c r="M206" s="20"/>
      <c r="N206" s="152"/>
    </row>
    <row r="207" spans="1:14">
      <c r="A207" s="38"/>
      <c r="B207" s="369" t="s">
        <v>1291</v>
      </c>
      <c r="C207" s="166" t="s">
        <v>1292</v>
      </c>
      <c r="D207" s="500">
        <v>1.38</v>
      </c>
      <c r="E207" s="501">
        <v>1.9077042253521128</v>
      </c>
      <c r="F207" s="358">
        <v>38073.233375552059</v>
      </c>
      <c r="G207" s="311">
        <v>11678.961671113948</v>
      </c>
      <c r="H207" s="311">
        <v>11678.961671113948</v>
      </c>
      <c r="I207" s="464">
        <v>11678.961671113948</v>
      </c>
      <c r="J207" s="321">
        <v>11884.830695821338</v>
      </c>
      <c r="K207" s="321">
        <v>11884.830695821338</v>
      </c>
      <c r="L207" s="322">
        <v>12090.699720528732</v>
      </c>
      <c r="M207" s="11"/>
      <c r="N207" s="152"/>
    </row>
    <row r="208" spans="1:14">
      <c r="A208" s="8"/>
      <c r="B208" s="369" t="s">
        <v>1293</v>
      </c>
      <c r="C208" s="166" t="s">
        <v>1294</v>
      </c>
      <c r="D208" s="500">
        <v>1.34</v>
      </c>
      <c r="E208" s="501">
        <v>1.8524084507042258</v>
      </c>
      <c r="F208" s="358">
        <v>37695.236595713453</v>
      </c>
      <c r="G208" s="311">
        <v>11371.649243257816</v>
      </c>
      <c r="H208" s="311">
        <v>11371.649243257816</v>
      </c>
      <c r="I208" s="464">
        <v>11371.649243257816</v>
      </c>
      <c r="J208" s="321">
        <v>11571.636295830715</v>
      </c>
      <c r="K208" s="321">
        <v>11571.636295830715</v>
      </c>
      <c r="L208" s="322">
        <v>11771.623348403606</v>
      </c>
      <c r="M208" s="11"/>
      <c r="N208" s="152"/>
    </row>
    <row r="209" spans="1:14">
      <c r="A209" s="39"/>
      <c r="B209" s="369" t="s">
        <v>1295</v>
      </c>
      <c r="C209" s="166" t="s">
        <v>1296</v>
      </c>
      <c r="D209" s="500">
        <v>1.3</v>
      </c>
      <c r="E209" s="501">
        <v>1.7971126760563383</v>
      </c>
      <c r="F209" s="358">
        <v>37317.239815874833</v>
      </c>
      <c r="G209" s="311">
        <v>11064.336815401684</v>
      </c>
      <c r="H209" s="311">
        <v>11064.336815401684</v>
      </c>
      <c r="I209" s="464">
        <v>11064.336815401684</v>
      </c>
      <c r="J209" s="321">
        <v>11258.441895840084</v>
      </c>
      <c r="K209" s="321">
        <v>11258.441895840084</v>
      </c>
      <c r="L209" s="322">
        <v>11452.546976278481</v>
      </c>
      <c r="M209" s="20"/>
      <c r="N209" s="152"/>
    </row>
    <row r="210" spans="1:14">
      <c r="A210" s="40"/>
      <c r="B210" s="369" t="s">
        <v>1297</v>
      </c>
      <c r="C210" s="166" t="s">
        <v>1298</v>
      </c>
      <c r="D210" s="500">
        <v>1.26</v>
      </c>
      <c r="E210" s="501">
        <v>1.741816901408451</v>
      </c>
      <c r="F210" s="358">
        <v>36939.243036036205</v>
      </c>
      <c r="G210" s="311">
        <v>10757.024387545553</v>
      </c>
      <c r="H210" s="311">
        <v>10757.024387545553</v>
      </c>
      <c r="I210" s="464">
        <v>10757.024387545553</v>
      </c>
      <c r="J210" s="321">
        <v>10945.247495849457</v>
      </c>
      <c r="K210" s="321">
        <v>10945.247495849457</v>
      </c>
      <c r="L210" s="322">
        <v>11133.470604153355</v>
      </c>
      <c r="M210" s="5"/>
      <c r="N210" s="152"/>
    </row>
    <row r="211" spans="1:14" ht="15.75" thickBot="1">
      <c r="A211" s="41"/>
      <c r="B211" s="370" t="s">
        <v>1299</v>
      </c>
      <c r="C211" s="174" t="s">
        <v>1300</v>
      </c>
      <c r="D211" s="503">
        <v>1.22</v>
      </c>
      <c r="E211" s="504">
        <v>1.6865211267605635</v>
      </c>
      <c r="F211" s="407">
        <v>36480.507544878739</v>
      </c>
      <c r="G211" s="335">
        <v>10374.905563689328</v>
      </c>
      <c r="H211" s="335">
        <v>10374.905563689328</v>
      </c>
      <c r="I211" s="470">
        <v>10374.905563689328</v>
      </c>
      <c r="J211" s="336">
        <v>10557.246699858732</v>
      </c>
      <c r="K211" s="336">
        <v>10557.246699858732</v>
      </c>
      <c r="L211" s="337">
        <v>10739.587836028137</v>
      </c>
      <c r="M211" s="18"/>
      <c r="N211" s="152"/>
    </row>
    <row r="212" spans="1:14">
      <c r="A212" s="19"/>
      <c r="B212" s="367" t="s">
        <v>1301</v>
      </c>
      <c r="C212" s="182" t="s">
        <v>1302</v>
      </c>
      <c r="D212" s="505">
        <v>1.18</v>
      </c>
      <c r="E212" s="506">
        <v>1.6359999999999999</v>
      </c>
      <c r="F212" s="409">
        <v>36102.510765040111</v>
      </c>
      <c r="G212" s="330">
        <v>10067.593135833198</v>
      </c>
      <c r="H212" s="330">
        <v>10067.593135833198</v>
      </c>
      <c r="I212" s="469">
        <v>10067.593135833198</v>
      </c>
      <c r="J212" s="330">
        <v>10067.593135833198</v>
      </c>
      <c r="K212" s="330">
        <v>10067.593135833198</v>
      </c>
      <c r="L212" s="332">
        <v>10244.052299868104</v>
      </c>
      <c r="M212" s="20"/>
      <c r="N212" s="152"/>
    </row>
    <row r="213" spans="1:14">
      <c r="A213" s="4"/>
      <c r="B213" s="369" t="s">
        <v>1303</v>
      </c>
      <c r="C213" s="228" t="s">
        <v>1304</v>
      </c>
      <c r="D213" s="508">
        <v>1.1399999999999999</v>
      </c>
      <c r="E213" s="512">
        <v>1.5805423728813559</v>
      </c>
      <c r="F213" s="361">
        <v>33503.025198515395</v>
      </c>
      <c r="G213" s="326">
        <v>9760.2807079770664</v>
      </c>
      <c r="H213" s="326">
        <v>9760.2807079770664</v>
      </c>
      <c r="I213" s="471">
        <v>9760.2807079770664</v>
      </c>
      <c r="J213" s="326">
        <v>9760.2807079770664</v>
      </c>
      <c r="K213" s="326">
        <v>9760.2807079770664</v>
      </c>
      <c r="L213" s="322">
        <v>9930.8578998774756</v>
      </c>
      <c r="M213" s="5"/>
      <c r="N213" s="152"/>
    </row>
    <row r="214" spans="1:14">
      <c r="A214" s="10"/>
      <c r="B214" s="369" t="s">
        <v>1305</v>
      </c>
      <c r="C214" s="228" t="s">
        <v>1306</v>
      </c>
      <c r="D214" s="508">
        <v>1.1000000000000001</v>
      </c>
      <c r="E214" s="512">
        <v>1.5250847457627121</v>
      </c>
      <c r="F214" s="361">
        <v>33148.656993583289</v>
      </c>
      <c r="G214" s="326">
        <v>9452.9682801209365</v>
      </c>
      <c r="H214" s="326">
        <v>9452.9682801209365</v>
      </c>
      <c r="I214" s="471">
        <v>9452.9682801209365</v>
      </c>
      <c r="J214" s="326">
        <v>9452.9682801209365</v>
      </c>
      <c r="K214" s="326">
        <v>9452.9682801209365</v>
      </c>
      <c r="L214" s="322">
        <v>9617.6634998868522</v>
      </c>
      <c r="M214" s="5"/>
      <c r="N214" s="152"/>
    </row>
    <row r="215" spans="1:14">
      <c r="A215" s="12"/>
      <c r="B215" s="369" t="s">
        <v>1307</v>
      </c>
      <c r="C215" s="228" t="s">
        <v>1308</v>
      </c>
      <c r="D215" s="508">
        <v>1.06</v>
      </c>
      <c r="E215" s="512">
        <v>1.4696271186440679</v>
      </c>
      <c r="F215" s="361">
        <v>32794.288788651182</v>
      </c>
      <c r="G215" s="326">
        <v>9145.6558522648065</v>
      </c>
      <c r="H215" s="326">
        <v>9145.6558522648065</v>
      </c>
      <c r="I215" s="471">
        <v>9145.6558522648065</v>
      </c>
      <c r="J215" s="326">
        <v>9145.6558522648065</v>
      </c>
      <c r="K215" s="326">
        <v>9145.6558522648065</v>
      </c>
      <c r="L215" s="322">
        <v>9304.4690998962215</v>
      </c>
      <c r="M215" s="5"/>
      <c r="N215" s="152"/>
    </row>
    <row r="216" spans="1:14">
      <c r="A216" s="4"/>
      <c r="B216" s="369" t="s">
        <v>1309</v>
      </c>
      <c r="C216" s="228" t="s">
        <v>1310</v>
      </c>
      <c r="D216" s="508">
        <v>1.02</v>
      </c>
      <c r="E216" s="512">
        <v>1.4141694915254237</v>
      </c>
      <c r="F216" s="361">
        <v>32439.920583719082</v>
      </c>
      <c r="G216" s="326">
        <v>8838.3434244086711</v>
      </c>
      <c r="H216" s="326">
        <v>8838.3434244086711</v>
      </c>
      <c r="I216" s="471">
        <v>8838.3434244086711</v>
      </c>
      <c r="J216" s="326">
        <v>8838.3434244086711</v>
      </c>
      <c r="K216" s="326">
        <v>8838.3434244086711</v>
      </c>
      <c r="L216" s="322">
        <v>8991.2746999055944</v>
      </c>
      <c r="M216" s="18"/>
      <c r="N216" s="152"/>
    </row>
    <row r="217" spans="1:14" ht="15.75" thickBot="1">
      <c r="A217" s="12"/>
      <c r="B217" s="370" t="s">
        <v>1311</v>
      </c>
      <c r="C217" s="174" t="s">
        <v>1312</v>
      </c>
      <c r="D217" s="509">
        <v>0.98</v>
      </c>
      <c r="E217" s="504">
        <v>1.3587118644067795</v>
      </c>
      <c r="F217" s="407">
        <v>32085.552378786972</v>
      </c>
      <c r="G217" s="335">
        <v>8456.2246005524466</v>
      </c>
      <c r="H217" s="335">
        <v>8456.2246005524466</v>
      </c>
      <c r="I217" s="470">
        <v>8456.2246005524466</v>
      </c>
      <c r="J217" s="335">
        <v>8456.2246005524466</v>
      </c>
      <c r="K217" s="335">
        <v>8456.2246005524466</v>
      </c>
      <c r="L217" s="337">
        <v>8603.2739039148692</v>
      </c>
      <c r="M217" s="20"/>
      <c r="N217" s="152"/>
    </row>
    <row r="218" spans="1:14">
      <c r="A218" s="12"/>
      <c r="B218" s="367" t="s">
        <v>1313</v>
      </c>
      <c r="C218" s="182" t="s">
        <v>1314</v>
      </c>
      <c r="D218" s="505">
        <v>0.94</v>
      </c>
      <c r="E218" s="506">
        <v>1.3080000000000001</v>
      </c>
      <c r="F218" s="329">
        <v>31656.37777785477</v>
      </c>
      <c r="G218" s="510">
        <v>8148.9121726963176</v>
      </c>
      <c r="H218" s="510">
        <v>8148.9121726963176</v>
      </c>
      <c r="I218" s="526">
        <v>8148.9121726963176</v>
      </c>
      <c r="J218" s="510">
        <v>8148.9121726963176</v>
      </c>
      <c r="K218" s="510">
        <v>8148.9121726963176</v>
      </c>
      <c r="L218" s="322">
        <v>8148.9121726963176</v>
      </c>
      <c r="M218" s="20"/>
      <c r="N218" s="152"/>
    </row>
    <row r="219" spans="1:14">
      <c r="A219" s="10"/>
      <c r="B219" s="369" t="s">
        <v>1315</v>
      </c>
      <c r="C219" s="166" t="s">
        <v>1316</v>
      </c>
      <c r="D219" s="507">
        <v>0.9</v>
      </c>
      <c r="E219" s="501">
        <v>1.252340425531915</v>
      </c>
      <c r="F219" s="309">
        <v>30313.838254327195</v>
      </c>
      <c r="G219" s="310">
        <v>7841.5997448401877</v>
      </c>
      <c r="H219" s="310">
        <v>7841.5997448401877</v>
      </c>
      <c r="I219" s="461">
        <v>7841.5997448401877</v>
      </c>
      <c r="J219" s="310">
        <v>7841.5997448401877</v>
      </c>
      <c r="K219" s="310">
        <v>7841.5997448401877</v>
      </c>
      <c r="L219" s="322">
        <v>7841.5997448401877</v>
      </c>
      <c r="M219" s="5"/>
      <c r="N219" s="152"/>
    </row>
    <row r="220" spans="1:14">
      <c r="A220" s="4"/>
      <c r="B220" s="369" t="s">
        <v>1317</v>
      </c>
      <c r="C220" s="166" t="s">
        <v>1318</v>
      </c>
      <c r="D220" s="507">
        <v>0.86</v>
      </c>
      <c r="E220" s="501">
        <v>1.1966808510638298</v>
      </c>
      <c r="F220" s="358">
        <v>29971.233993664075</v>
      </c>
      <c r="G220" s="311">
        <v>7534.2873169840541</v>
      </c>
      <c r="H220" s="311">
        <v>7534.2873169840541</v>
      </c>
      <c r="I220" s="464">
        <v>7534.2873169840541</v>
      </c>
      <c r="J220" s="311">
        <v>7534.2873169840541</v>
      </c>
      <c r="K220" s="311">
        <v>7534.2873169840541</v>
      </c>
      <c r="L220" s="375">
        <v>7534.2873169840541</v>
      </c>
      <c r="M220" s="18"/>
      <c r="N220" s="152"/>
    </row>
    <row r="221" spans="1:14">
      <c r="A221" s="4"/>
      <c r="B221" s="369" t="s">
        <v>1319</v>
      </c>
      <c r="C221" s="166" t="s">
        <v>1320</v>
      </c>
      <c r="D221" s="507">
        <v>0.82</v>
      </c>
      <c r="E221" s="501">
        <v>1.1410212765957448</v>
      </c>
      <c r="F221" s="358">
        <v>29628.629733000951</v>
      </c>
      <c r="G221" s="311">
        <v>7226.9748891279241</v>
      </c>
      <c r="H221" s="311">
        <v>7226.9748891279241</v>
      </c>
      <c r="I221" s="464">
        <v>7226.9748891279241</v>
      </c>
      <c r="J221" s="311">
        <v>7226.9748891279241</v>
      </c>
      <c r="K221" s="311">
        <v>7226.9748891279241</v>
      </c>
      <c r="L221" s="375">
        <v>7226.9748891279241</v>
      </c>
      <c r="M221" s="18"/>
      <c r="N221" s="152"/>
    </row>
    <row r="222" spans="1:14">
      <c r="A222" s="19"/>
      <c r="B222" s="369" t="s">
        <v>1321</v>
      </c>
      <c r="C222" s="166" t="s">
        <v>1322</v>
      </c>
      <c r="D222" s="507">
        <v>0.78</v>
      </c>
      <c r="E222" s="501">
        <v>1.0853617021276598</v>
      </c>
      <c r="F222" s="358">
        <v>29286.025472337849</v>
      </c>
      <c r="G222" s="311">
        <v>6919.6624612717924</v>
      </c>
      <c r="H222" s="311">
        <v>6919.6624612717924</v>
      </c>
      <c r="I222" s="464">
        <v>6919.6624612717924</v>
      </c>
      <c r="J222" s="311">
        <v>6919.6624612717924</v>
      </c>
      <c r="K222" s="311">
        <v>6919.6624612717924</v>
      </c>
      <c r="L222" s="375">
        <v>6919.6624612717924</v>
      </c>
      <c r="M222" s="11"/>
      <c r="N222" s="152"/>
    </row>
    <row r="223" spans="1:14">
      <c r="A223" s="37"/>
      <c r="B223" s="369" t="s">
        <v>1323</v>
      </c>
      <c r="C223" s="166" t="s">
        <v>1324</v>
      </c>
      <c r="D223" s="507">
        <v>0.74</v>
      </c>
      <c r="E223" s="501">
        <v>1.0297021276595746</v>
      </c>
      <c r="F223" s="358">
        <v>28943.421211674737</v>
      </c>
      <c r="G223" s="311">
        <v>6537.5436374155661</v>
      </c>
      <c r="H223" s="311">
        <v>6537.5436374155661</v>
      </c>
      <c r="I223" s="464">
        <v>6537.5436374155661</v>
      </c>
      <c r="J223" s="311">
        <v>6537.5436374155661</v>
      </c>
      <c r="K223" s="311">
        <v>6537.5436374155661</v>
      </c>
      <c r="L223" s="375">
        <v>6537.5436374155661</v>
      </c>
      <c r="M223" s="20"/>
      <c r="N223" s="152"/>
    </row>
    <row r="224" spans="1:14">
      <c r="A224" s="37"/>
      <c r="B224" s="369" t="s">
        <v>1325</v>
      </c>
      <c r="C224" s="166" t="s">
        <v>1326</v>
      </c>
      <c r="D224" s="507">
        <v>0.7</v>
      </c>
      <c r="E224" s="501">
        <v>0.97404255319148936</v>
      </c>
      <c r="F224" s="358">
        <v>28526.010555011519</v>
      </c>
      <c r="G224" s="311">
        <v>6230.2312095594361</v>
      </c>
      <c r="H224" s="311">
        <v>6230.2312095594361</v>
      </c>
      <c r="I224" s="464">
        <v>6230.2312095594361</v>
      </c>
      <c r="J224" s="311">
        <v>6230.2312095594361</v>
      </c>
      <c r="K224" s="311">
        <v>6230.2312095594361</v>
      </c>
      <c r="L224" s="375">
        <v>6230.2312095594361</v>
      </c>
      <c r="M224" s="11"/>
      <c r="N224" s="152"/>
    </row>
    <row r="225" spans="1:14">
      <c r="A225" s="40"/>
      <c r="B225" s="369" t="s">
        <v>1327</v>
      </c>
      <c r="C225" s="166" t="s">
        <v>1328</v>
      </c>
      <c r="D225" s="507">
        <v>0.67</v>
      </c>
      <c r="E225" s="501">
        <v>0.93229787234042572</v>
      </c>
      <c r="F225" s="358">
        <v>27724.612467857649</v>
      </c>
      <c r="G225" s="311">
        <v>5953.5207324655466</v>
      </c>
      <c r="H225" s="311">
        <v>5953.5207324655466</v>
      </c>
      <c r="I225" s="464">
        <v>5953.5207324655466</v>
      </c>
      <c r="J225" s="311">
        <v>5953.5207324655466</v>
      </c>
      <c r="K225" s="311">
        <v>5953.5207324655466</v>
      </c>
      <c r="L225" s="375">
        <v>5953.5207324655466</v>
      </c>
      <c r="M225" s="11"/>
      <c r="N225" s="152"/>
    </row>
    <row r="226" spans="1:14" ht="15.75" thickBot="1">
      <c r="A226" s="40"/>
      <c r="B226" s="370" t="s">
        <v>1329</v>
      </c>
      <c r="C226" s="174" t="s">
        <v>1330</v>
      </c>
      <c r="D226" s="509">
        <v>0.63</v>
      </c>
      <c r="E226" s="504">
        <v>0.8766382978723406</v>
      </c>
      <c r="F226" s="366">
        <v>27387.89017932905</v>
      </c>
      <c r="G226" s="314">
        <v>5646.2083046094131</v>
      </c>
      <c r="H226" s="314">
        <v>5646.2083046094131</v>
      </c>
      <c r="I226" s="466">
        <v>5646.2083046094131</v>
      </c>
      <c r="J226" s="314">
        <v>5646.2083046094131</v>
      </c>
      <c r="K226" s="314">
        <v>5646.2083046094131</v>
      </c>
      <c r="L226" s="524">
        <v>5646.2083046094131</v>
      </c>
      <c r="M226" s="11"/>
      <c r="N226" s="152"/>
    </row>
    <row r="227" spans="1:14" ht="3.75" customHeight="1" thickBot="1">
      <c r="A227" s="26"/>
      <c r="B227" s="26"/>
      <c r="C227" s="27"/>
      <c r="D227" s="28"/>
      <c r="E227" s="29"/>
      <c r="F227" s="30"/>
      <c r="G227" s="31"/>
      <c r="H227" s="32"/>
      <c r="I227" s="33"/>
      <c r="J227" s="34"/>
      <c r="K227" s="32"/>
      <c r="L227" s="35"/>
      <c r="M227" s="54"/>
    </row>
  </sheetData>
  <sheetProtection password="DEF0" sheet="1" objects="1" scenarios="1"/>
  <mergeCells count="15">
    <mergeCell ref="B121:L121"/>
    <mergeCell ref="B2:D2"/>
    <mergeCell ref="H2:L3"/>
    <mergeCell ref="B3:D3"/>
    <mergeCell ref="H4:L4"/>
    <mergeCell ref="H5:L5"/>
    <mergeCell ref="F6:L6"/>
    <mergeCell ref="B11:B14"/>
    <mergeCell ref="B9:L9"/>
    <mergeCell ref="B10:L10"/>
    <mergeCell ref="C11:C14"/>
    <mergeCell ref="D11:D14"/>
    <mergeCell ref="E11:E14"/>
    <mergeCell ref="F11:L13"/>
    <mergeCell ref="B15:L15"/>
  </mergeCells>
  <hyperlinks>
    <hyperlink ref="H4" r:id="rId1"/>
  </hyperlinks>
  <pageMargins left="0.23622047244094491" right="0.23622047244094491" top="0.74803149606299213" bottom="0.74803149606299213" header="0.31496062992125984" footer="0.31496062992125984"/>
  <pageSetup paperSize="9" scale="88" fitToHeight="4" orientation="portrait" horizontalDpi="180" verticalDpi="18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68"/>
  <sheetViews>
    <sheetView workbookViewId="0">
      <selection activeCell="Q21" sqref="Q21"/>
    </sheetView>
  </sheetViews>
  <sheetFormatPr defaultRowHeight="15"/>
  <cols>
    <col min="1" max="1" width="0.85546875" customWidth="1"/>
    <col min="2" max="2" width="11" customWidth="1"/>
    <col min="3" max="3" width="10.5703125" bestFit="1" customWidth="1"/>
    <col min="6" max="10" width="10.28515625" bestFit="1" customWidth="1"/>
    <col min="11" max="11" width="10.140625" customWidth="1"/>
    <col min="12" max="12" width="9.140625" customWidth="1"/>
    <col min="13" max="13" width="0.5703125" customWidth="1"/>
    <col min="14" max="14" width="10.5703125" style="686" bestFit="1" customWidth="1"/>
  </cols>
  <sheetData>
    <row r="1" spans="1:13" ht="4.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3">
      <c r="A2" s="10"/>
      <c r="B2" s="798" t="s">
        <v>1332</v>
      </c>
      <c r="C2" s="799"/>
      <c r="D2" s="799"/>
      <c r="E2" s="86"/>
      <c r="F2" s="86"/>
      <c r="G2" s="86"/>
      <c r="H2" s="800" t="s">
        <v>1718</v>
      </c>
      <c r="I2" s="801"/>
      <c r="J2" s="801"/>
      <c r="K2" s="801"/>
      <c r="L2" s="802"/>
      <c r="M2" s="74"/>
    </row>
    <row r="3" spans="1:13">
      <c r="A3" s="12"/>
      <c r="B3" s="805" t="s">
        <v>1340</v>
      </c>
      <c r="C3" s="806"/>
      <c r="D3" s="806"/>
      <c r="E3" s="88"/>
      <c r="F3" s="88"/>
      <c r="G3" s="88"/>
      <c r="H3" s="803"/>
      <c r="I3" s="803"/>
      <c r="J3" s="803"/>
      <c r="K3" s="803"/>
      <c r="L3" s="804"/>
      <c r="M3" s="75"/>
    </row>
    <row r="4" spans="1:13">
      <c r="A4" s="12"/>
      <c r="B4" s="87"/>
      <c r="C4" s="88"/>
      <c r="D4" s="88"/>
      <c r="E4" s="88"/>
      <c r="F4" s="88"/>
      <c r="G4" s="88"/>
      <c r="H4" s="807" t="s">
        <v>1333</v>
      </c>
      <c r="I4" s="807"/>
      <c r="J4" s="807"/>
      <c r="K4" s="807"/>
      <c r="L4" s="808"/>
      <c r="M4" s="75"/>
    </row>
    <row r="5" spans="1:13">
      <c r="A5" s="19"/>
      <c r="B5" s="89"/>
      <c r="C5" s="90"/>
      <c r="D5" s="90"/>
      <c r="E5" s="90"/>
      <c r="F5" s="76"/>
      <c r="G5" s="77"/>
      <c r="H5" s="807"/>
      <c r="I5" s="807"/>
      <c r="J5" s="807"/>
      <c r="K5" s="807"/>
      <c r="L5" s="808"/>
      <c r="M5" s="78"/>
    </row>
    <row r="6" spans="1:13">
      <c r="A6" s="4"/>
      <c r="B6" s="89"/>
      <c r="C6" s="90"/>
      <c r="D6" s="90"/>
      <c r="E6" s="90"/>
      <c r="F6" s="807"/>
      <c r="G6" s="818"/>
      <c r="H6" s="818"/>
      <c r="I6" s="818"/>
      <c r="J6" s="818"/>
      <c r="K6" s="818"/>
      <c r="L6" s="819"/>
      <c r="M6" s="79"/>
    </row>
    <row r="7" spans="1:13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13" ht="15.75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13" ht="16.5" thickBot="1">
      <c r="A9" s="4"/>
      <c r="B9" s="809" t="s">
        <v>1331</v>
      </c>
      <c r="C9" s="810"/>
      <c r="D9" s="810"/>
      <c r="E9" s="810"/>
      <c r="F9" s="810"/>
      <c r="G9" s="810"/>
      <c r="H9" s="810"/>
      <c r="I9" s="810"/>
      <c r="J9" s="810"/>
      <c r="K9" s="810"/>
      <c r="L9" s="811"/>
      <c r="M9" s="5"/>
    </row>
    <row r="10" spans="1:13" ht="29.25" customHeight="1" thickBot="1">
      <c r="A10" s="4"/>
      <c r="B10" s="812" t="s">
        <v>1337</v>
      </c>
      <c r="C10" s="813"/>
      <c r="D10" s="813"/>
      <c r="E10" s="813"/>
      <c r="F10" s="813"/>
      <c r="G10" s="813"/>
      <c r="H10" s="813"/>
      <c r="I10" s="813"/>
      <c r="J10" s="813"/>
      <c r="K10" s="813"/>
      <c r="L10" s="814"/>
      <c r="M10" s="5"/>
    </row>
    <row r="11" spans="1:13" ht="3.75" customHeight="1" thickBot="1">
      <c r="A11" s="4"/>
      <c r="B11" s="26"/>
      <c r="C11" s="27"/>
      <c r="D11" s="28"/>
      <c r="E11" s="29"/>
      <c r="F11" s="43"/>
      <c r="G11" s="31"/>
      <c r="H11" s="44"/>
      <c r="I11" s="45"/>
      <c r="J11" s="46"/>
      <c r="K11" s="44"/>
      <c r="L11" s="47"/>
      <c r="M11" s="5"/>
    </row>
    <row r="12" spans="1:13">
      <c r="A12" s="4"/>
      <c r="B12" s="815" t="s">
        <v>0</v>
      </c>
      <c r="C12" s="815" t="s">
        <v>1</v>
      </c>
      <c r="D12" s="815" t="s">
        <v>2</v>
      </c>
      <c r="E12" s="820" t="s">
        <v>3</v>
      </c>
      <c r="F12" s="823" t="s">
        <v>4</v>
      </c>
      <c r="G12" s="824"/>
      <c r="H12" s="824"/>
      <c r="I12" s="824"/>
      <c r="J12" s="824"/>
      <c r="K12" s="824"/>
      <c r="L12" s="825"/>
      <c r="M12" s="5"/>
    </row>
    <row r="13" spans="1:13">
      <c r="A13" s="4"/>
      <c r="B13" s="816"/>
      <c r="C13" s="816"/>
      <c r="D13" s="816"/>
      <c r="E13" s="821"/>
      <c r="F13" s="826"/>
      <c r="G13" s="827"/>
      <c r="H13" s="827"/>
      <c r="I13" s="827"/>
      <c r="J13" s="827"/>
      <c r="K13" s="827"/>
      <c r="L13" s="828"/>
      <c r="M13" s="5"/>
    </row>
    <row r="14" spans="1:13" ht="15.75" thickBot="1">
      <c r="A14" s="4"/>
      <c r="B14" s="816"/>
      <c r="C14" s="816"/>
      <c r="D14" s="816"/>
      <c r="E14" s="821"/>
      <c r="F14" s="829"/>
      <c r="G14" s="830"/>
      <c r="H14" s="830"/>
      <c r="I14" s="830"/>
      <c r="J14" s="830"/>
      <c r="K14" s="830"/>
      <c r="L14" s="831"/>
      <c r="M14" s="5"/>
    </row>
    <row r="15" spans="1:13" ht="14.25" customHeight="1" thickBot="1">
      <c r="A15" s="4"/>
      <c r="B15" s="817"/>
      <c r="C15" s="817"/>
      <c r="D15" s="817"/>
      <c r="E15" s="822"/>
      <c r="F15" s="67" t="s">
        <v>5</v>
      </c>
      <c r="G15" s="68" t="s">
        <v>6</v>
      </c>
      <c r="H15" s="69" t="s">
        <v>7</v>
      </c>
      <c r="I15" s="70" t="s">
        <v>8</v>
      </c>
      <c r="J15" s="67" t="s">
        <v>9</v>
      </c>
      <c r="K15" s="68" t="s">
        <v>10</v>
      </c>
      <c r="L15" s="71" t="s">
        <v>11</v>
      </c>
      <c r="M15" s="5"/>
    </row>
    <row r="16" spans="1:13" ht="15.75" thickBot="1">
      <c r="A16" s="4"/>
      <c r="B16" s="792" t="s">
        <v>1335</v>
      </c>
      <c r="C16" s="793"/>
      <c r="D16" s="793"/>
      <c r="E16" s="793"/>
      <c r="F16" s="793"/>
      <c r="G16" s="793"/>
      <c r="H16" s="793"/>
      <c r="I16" s="793"/>
      <c r="J16" s="793"/>
      <c r="K16" s="793"/>
      <c r="L16" s="794"/>
      <c r="M16" s="5"/>
    </row>
    <row r="17" spans="1:14">
      <c r="A17" s="4"/>
      <c r="B17" s="157" t="s">
        <v>609</v>
      </c>
      <c r="C17" s="158" t="s">
        <v>610</v>
      </c>
      <c r="D17" s="159">
        <v>1.7198496000000003</v>
      </c>
      <c r="E17" s="160">
        <v>2.6059999999999999</v>
      </c>
      <c r="F17" s="688">
        <v>30021.053600538704</v>
      </c>
      <c r="G17" s="689"/>
      <c r="H17" s="689"/>
      <c r="I17" s="772"/>
      <c r="J17" s="689"/>
      <c r="K17" s="690"/>
      <c r="L17" s="691"/>
      <c r="M17" s="5"/>
    </row>
    <row r="18" spans="1:14">
      <c r="A18" s="19"/>
      <c r="B18" s="165" t="s">
        <v>611</v>
      </c>
      <c r="C18" s="166" t="s">
        <v>612</v>
      </c>
      <c r="D18" s="167">
        <v>1.7006976000000003</v>
      </c>
      <c r="E18" s="168">
        <v>2.5770444444444447</v>
      </c>
      <c r="F18" s="692">
        <v>29610.937719877573</v>
      </c>
      <c r="G18" s="693"/>
      <c r="H18" s="693"/>
      <c r="I18" s="773"/>
      <c r="J18" s="693"/>
      <c r="K18" s="694"/>
      <c r="L18" s="695"/>
      <c r="M18" s="9"/>
    </row>
    <row r="19" spans="1:14">
      <c r="A19" s="12"/>
      <c r="B19" s="165" t="s">
        <v>613</v>
      </c>
      <c r="C19" s="166" t="s">
        <v>614</v>
      </c>
      <c r="D19" s="167">
        <v>1.6815456</v>
      </c>
      <c r="E19" s="168">
        <v>2.5480888888888891</v>
      </c>
      <c r="F19" s="692">
        <v>29296.099052691399</v>
      </c>
      <c r="G19" s="693"/>
      <c r="H19" s="693"/>
      <c r="I19" s="773"/>
      <c r="J19" s="693"/>
      <c r="K19" s="694"/>
      <c r="L19" s="695"/>
      <c r="M19" s="11"/>
    </row>
    <row r="20" spans="1:14">
      <c r="A20" s="19"/>
      <c r="B20" s="165" t="s">
        <v>615</v>
      </c>
      <c r="C20" s="166" t="s">
        <v>616</v>
      </c>
      <c r="D20" s="167">
        <v>1.6623936000000001</v>
      </c>
      <c r="E20" s="168">
        <v>2.519133333333333</v>
      </c>
      <c r="F20" s="692">
        <v>28975.632863309751</v>
      </c>
      <c r="G20" s="693"/>
      <c r="H20" s="693"/>
      <c r="I20" s="773"/>
      <c r="J20" s="693"/>
      <c r="K20" s="694"/>
      <c r="L20" s="695"/>
      <c r="M20" s="18"/>
    </row>
    <row r="21" spans="1:14">
      <c r="A21" s="10"/>
      <c r="B21" s="165" t="s">
        <v>617</v>
      </c>
      <c r="C21" s="166" t="s">
        <v>618</v>
      </c>
      <c r="D21" s="167">
        <v>1.6432416000000001</v>
      </c>
      <c r="E21" s="168">
        <v>2.4901777777777778</v>
      </c>
      <c r="F21" s="692">
        <v>28660.79419612357</v>
      </c>
      <c r="G21" s="693"/>
      <c r="H21" s="693"/>
      <c r="I21" s="773"/>
      <c r="J21" s="693"/>
      <c r="K21" s="694"/>
      <c r="L21" s="695"/>
      <c r="M21" s="5"/>
      <c r="N21" s="755"/>
    </row>
    <row r="22" spans="1:14" ht="15.75" thickBot="1">
      <c r="A22" s="4"/>
      <c r="B22" s="173" t="s">
        <v>619</v>
      </c>
      <c r="C22" s="174" t="s">
        <v>620</v>
      </c>
      <c r="D22" s="175">
        <v>1.6240896</v>
      </c>
      <c r="E22" s="176">
        <v>2.4612222222222222</v>
      </c>
      <c r="F22" s="696">
        <v>28345.955528937389</v>
      </c>
      <c r="G22" s="697"/>
      <c r="H22" s="697"/>
      <c r="I22" s="774"/>
      <c r="J22" s="697"/>
      <c r="K22" s="698"/>
      <c r="L22" s="699"/>
      <c r="M22" s="20"/>
    </row>
    <row r="23" spans="1:14">
      <c r="A23" s="39"/>
      <c r="B23" s="181" t="s">
        <v>621</v>
      </c>
      <c r="C23" s="182" t="s">
        <v>622</v>
      </c>
      <c r="D23" s="183">
        <v>1.6049376000000004</v>
      </c>
      <c r="E23" s="184">
        <v>2.432266666666667</v>
      </c>
      <c r="F23" s="700">
        <v>26574.315263275937</v>
      </c>
      <c r="G23" s="689">
        <v>28516.717394576306</v>
      </c>
      <c r="H23" s="689"/>
      <c r="I23" s="772"/>
      <c r="J23" s="689"/>
      <c r="K23" s="689"/>
      <c r="L23" s="701"/>
      <c r="M23" s="21"/>
    </row>
    <row r="24" spans="1:14">
      <c r="A24" s="40"/>
      <c r="B24" s="165" t="s">
        <v>623</v>
      </c>
      <c r="C24" s="166" t="s">
        <v>624</v>
      </c>
      <c r="D24" s="167">
        <v>1.5857856000000001</v>
      </c>
      <c r="E24" s="168">
        <v>2.4033111111111114</v>
      </c>
      <c r="F24" s="702">
        <v>26181.542258787125</v>
      </c>
      <c r="G24" s="693">
        <v>28100.82055519108</v>
      </c>
      <c r="H24" s="693"/>
      <c r="I24" s="773"/>
      <c r="J24" s="693"/>
      <c r="K24" s="693"/>
      <c r="L24" s="703"/>
      <c r="M24" s="22"/>
    </row>
    <row r="25" spans="1:14">
      <c r="A25" s="41"/>
      <c r="B25" s="165" t="s">
        <v>625</v>
      </c>
      <c r="C25" s="166" t="s">
        <v>626</v>
      </c>
      <c r="D25" s="167">
        <v>1.5666336000000001</v>
      </c>
      <c r="E25" s="168">
        <v>2.3743555555555553</v>
      </c>
      <c r="F25" s="702">
        <v>25884.046467773285</v>
      </c>
      <c r="G25" s="693">
        <v>27780.200929280792</v>
      </c>
      <c r="H25" s="693"/>
      <c r="I25" s="773"/>
      <c r="J25" s="693"/>
      <c r="K25" s="693"/>
      <c r="L25" s="703"/>
      <c r="M25" s="23"/>
    </row>
    <row r="26" spans="1:14">
      <c r="A26" s="19"/>
      <c r="B26" s="165" t="s">
        <v>627</v>
      </c>
      <c r="C26" s="166" t="s">
        <v>628</v>
      </c>
      <c r="D26" s="167">
        <v>1.5474816000000002</v>
      </c>
      <c r="E26" s="168">
        <v>2.3454000000000002</v>
      </c>
      <c r="F26" s="702">
        <v>25580.92315456396</v>
      </c>
      <c r="G26" s="693">
        <v>27453.953781175034</v>
      </c>
      <c r="H26" s="693"/>
      <c r="I26" s="773"/>
      <c r="J26" s="693"/>
      <c r="K26" s="693"/>
      <c r="L26" s="703"/>
      <c r="M26" s="22"/>
    </row>
    <row r="27" spans="1:14">
      <c r="A27" s="4"/>
      <c r="B27" s="165" t="s">
        <v>629</v>
      </c>
      <c r="C27" s="166" t="s">
        <v>630</v>
      </c>
      <c r="D27" s="167">
        <v>1.5283296000000002</v>
      </c>
      <c r="E27" s="168">
        <v>2.3164444444444445</v>
      </c>
      <c r="F27" s="702">
        <v>25283.427363550109</v>
      </c>
      <c r="G27" s="693">
        <v>27133.334155264754</v>
      </c>
      <c r="H27" s="693"/>
      <c r="I27" s="773"/>
      <c r="J27" s="693"/>
      <c r="K27" s="693"/>
      <c r="L27" s="703"/>
      <c r="M27" s="24"/>
    </row>
    <row r="28" spans="1:14" ht="15.75" thickBot="1">
      <c r="A28" s="10"/>
      <c r="B28" s="189" t="s">
        <v>631</v>
      </c>
      <c r="C28" s="174" t="s">
        <v>632</v>
      </c>
      <c r="D28" s="175">
        <v>1.5091776000000001</v>
      </c>
      <c r="E28" s="176">
        <v>2.2874888888888889</v>
      </c>
      <c r="F28" s="704">
        <v>24985.931572536261</v>
      </c>
      <c r="G28" s="697">
        <v>26812.714529354467</v>
      </c>
      <c r="H28" s="697"/>
      <c r="I28" s="774"/>
      <c r="J28" s="697"/>
      <c r="K28" s="697"/>
      <c r="L28" s="705"/>
      <c r="M28" s="7"/>
    </row>
    <row r="29" spans="1:14">
      <c r="A29" s="12"/>
      <c r="B29" s="181" t="s">
        <v>633</v>
      </c>
      <c r="C29" s="182" t="s">
        <v>634</v>
      </c>
      <c r="D29" s="183">
        <v>1.4900256000000003</v>
      </c>
      <c r="E29" s="184">
        <v>2.2585333333333333</v>
      </c>
      <c r="F29" s="706">
        <v>23259.788098551639</v>
      </c>
      <c r="G29" s="707">
        <v>24688.435781522396</v>
      </c>
      <c r="H29" s="707">
        <v>26041.18012296372</v>
      </c>
      <c r="I29" s="775"/>
      <c r="J29" s="707"/>
      <c r="K29" s="707"/>
      <c r="L29" s="708"/>
      <c r="M29" s="9"/>
    </row>
    <row r="30" spans="1:14">
      <c r="A30" s="19"/>
      <c r="B30" s="165" t="s">
        <v>635</v>
      </c>
      <c r="C30" s="166" t="s">
        <v>636</v>
      </c>
      <c r="D30" s="167">
        <v>1.4708736</v>
      </c>
      <c r="E30" s="168">
        <v>2.2295777777777781</v>
      </c>
      <c r="F30" s="709">
        <v>22890.284080889043</v>
      </c>
      <c r="G30" s="693">
        <v>24295.662777033594</v>
      </c>
      <c r="H30" s="693">
        <v>25631.064242302597</v>
      </c>
      <c r="I30" s="773"/>
      <c r="J30" s="693"/>
      <c r="K30" s="693"/>
      <c r="L30" s="695"/>
      <c r="M30" s="11"/>
    </row>
    <row r="31" spans="1:14">
      <c r="A31" s="19"/>
      <c r="B31" s="165" t="s">
        <v>637</v>
      </c>
      <c r="C31" s="166" t="s">
        <v>638</v>
      </c>
      <c r="D31" s="167">
        <v>1.4517216000000002</v>
      </c>
      <c r="E31" s="168">
        <v>2.200622222222222</v>
      </c>
      <c r="F31" s="709">
        <v>22610.203742012403</v>
      </c>
      <c r="G31" s="693">
        <v>23998.166986019736</v>
      </c>
      <c r="H31" s="693">
        <v>25316.225575116419</v>
      </c>
      <c r="I31" s="773"/>
      <c r="J31" s="693"/>
      <c r="K31" s="693"/>
      <c r="L31" s="695"/>
      <c r="M31" s="18"/>
    </row>
    <row r="32" spans="1:14">
      <c r="A32" s="12"/>
      <c r="B32" s="165" t="s">
        <v>639</v>
      </c>
      <c r="C32" s="166" t="s">
        <v>640</v>
      </c>
      <c r="D32" s="167">
        <v>1.4325696000000003</v>
      </c>
      <c r="E32" s="168">
        <v>2.1716666666666669</v>
      </c>
      <c r="F32" s="709">
        <v>22330.123403135771</v>
      </c>
      <c r="G32" s="693">
        <v>23700.671195005882</v>
      </c>
      <c r="H32" s="693">
        <v>25001.386907930239</v>
      </c>
      <c r="I32" s="773"/>
      <c r="J32" s="693"/>
      <c r="K32" s="693"/>
      <c r="L32" s="695"/>
      <c r="M32" s="5"/>
    </row>
    <row r="33" spans="1:13">
      <c r="A33" s="10"/>
      <c r="B33" s="165" t="s">
        <v>641</v>
      </c>
      <c r="C33" s="166" t="s">
        <v>642</v>
      </c>
      <c r="D33" s="167">
        <v>1.4134176000000001</v>
      </c>
      <c r="E33" s="168">
        <v>2.1427111111111112</v>
      </c>
      <c r="F33" s="709">
        <v>22044.415542063671</v>
      </c>
      <c r="G33" s="693">
        <v>23397.547881796567</v>
      </c>
      <c r="H33" s="693">
        <v>24680.920718548601</v>
      </c>
      <c r="I33" s="773"/>
      <c r="J33" s="693"/>
      <c r="K33" s="693"/>
      <c r="L33" s="695"/>
      <c r="M33" s="20"/>
    </row>
    <row r="34" spans="1:13" ht="15.75" thickBot="1">
      <c r="A34" s="4"/>
      <c r="B34" s="189" t="s">
        <v>643</v>
      </c>
      <c r="C34" s="174" t="s">
        <v>644</v>
      </c>
      <c r="D34" s="175">
        <v>1.3942656000000002</v>
      </c>
      <c r="E34" s="176">
        <v>2.1137555555555556</v>
      </c>
      <c r="F34" s="710">
        <v>21764.335203187024</v>
      </c>
      <c r="G34" s="711">
        <v>23100.052090782716</v>
      </c>
      <c r="H34" s="711">
        <v>24366.08205136242</v>
      </c>
      <c r="I34" s="776"/>
      <c r="J34" s="711"/>
      <c r="K34" s="711"/>
      <c r="L34" s="712"/>
      <c r="M34" s="11"/>
    </row>
    <row r="35" spans="1:13">
      <c r="A35" s="37"/>
      <c r="B35" s="181" t="s">
        <v>645</v>
      </c>
      <c r="C35" s="182" t="s">
        <v>646</v>
      </c>
      <c r="D35" s="183">
        <v>1.3751135999999999</v>
      </c>
      <c r="E35" s="184">
        <v>2.0848</v>
      </c>
      <c r="F35" s="713">
        <v>20162.361342310451</v>
      </c>
      <c r="G35" s="707">
        <v>21484.894150831791</v>
      </c>
      <c r="H35" s="707">
        <v>22803.195586290261</v>
      </c>
      <c r="I35" s="775">
        <v>24051.882670697643</v>
      </c>
      <c r="J35" s="707"/>
      <c r="K35" s="714"/>
      <c r="L35" s="708"/>
      <c r="M35" s="11"/>
    </row>
    <row r="36" spans="1:13">
      <c r="A36" s="8"/>
      <c r="B36" s="165" t="s">
        <v>647</v>
      </c>
      <c r="C36" s="166" t="s">
        <v>648</v>
      </c>
      <c r="D36" s="167">
        <v>1.3559616000000001</v>
      </c>
      <c r="E36" s="168">
        <v>2.0558444444444444</v>
      </c>
      <c r="F36" s="702">
        <v>19898.125901439453</v>
      </c>
      <c r="G36" s="693">
        <v>21203.958428581445</v>
      </c>
      <c r="H36" s="693">
        <v>22504.84441190269</v>
      </c>
      <c r="I36" s="773">
        <v>23736.188620137757</v>
      </c>
      <c r="J36" s="693"/>
      <c r="K36" s="694"/>
      <c r="L36" s="695"/>
      <c r="M36" s="20"/>
    </row>
    <row r="37" spans="1:13">
      <c r="A37" s="38"/>
      <c r="B37" s="165" t="s">
        <v>649</v>
      </c>
      <c r="C37" s="166" t="s">
        <v>650</v>
      </c>
      <c r="D37" s="167">
        <v>1.3368096000000003</v>
      </c>
      <c r="E37" s="168">
        <v>2.0268888888888892</v>
      </c>
      <c r="F37" s="702">
        <v>19633.890460568462</v>
      </c>
      <c r="G37" s="693">
        <v>20923.022706331096</v>
      </c>
      <c r="H37" s="693">
        <v>22206.493237515144</v>
      </c>
      <c r="I37" s="773">
        <v>23420.49456957787</v>
      </c>
      <c r="J37" s="693"/>
      <c r="K37" s="694"/>
      <c r="L37" s="695"/>
      <c r="M37" s="5"/>
    </row>
    <row r="38" spans="1:13">
      <c r="A38" s="8"/>
      <c r="B38" s="165" t="s">
        <v>651</v>
      </c>
      <c r="C38" s="166" t="s">
        <v>652</v>
      </c>
      <c r="D38" s="167">
        <v>1.3176576</v>
      </c>
      <c r="E38" s="168">
        <v>1.9979333333333336</v>
      </c>
      <c r="F38" s="702">
        <v>19369.655019697468</v>
      </c>
      <c r="G38" s="693">
        <v>20642.08698408075</v>
      </c>
      <c r="H38" s="693">
        <v>21908.142063127565</v>
      </c>
      <c r="I38" s="773">
        <v>23104.800519017979</v>
      </c>
      <c r="J38" s="693"/>
      <c r="K38" s="694"/>
      <c r="L38" s="695"/>
      <c r="M38" s="18"/>
    </row>
    <row r="39" spans="1:13">
      <c r="A39" s="39"/>
      <c r="B39" s="165" t="s">
        <v>653</v>
      </c>
      <c r="C39" s="166" t="s">
        <v>654</v>
      </c>
      <c r="D39" s="167">
        <v>1.2985056000000001</v>
      </c>
      <c r="E39" s="168">
        <v>1.9689777777777777</v>
      </c>
      <c r="F39" s="702">
        <v>19026.915222695778</v>
      </c>
      <c r="G39" s="693">
        <v>20271.727583044449</v>
      </c>
      <c r="H39" s="693">
        <v>21514.513675265065</v>
      </c>
      <c r="I39" s="773">
        <v>22693.829254983139</v>
      </c>
      <c r="J39" s="693"/>
      <c r="K39" s="694"/>
      <c r="L39" s="695"/>
      <c r="M39" s="20"/>
    </row>
    <row r="40" spans="1:13" ht="15.75" thickBot="1">
      <c r="A40" s="40"/>
      <c r="B40" s="189" t="s">
        <v>655</v>
      </c>
      <c r="C40" s="174" t="s">
        <v>656</v>
      </c>
      <c r="D40" s="175">
        <v>1.2793536000000001</v>
      </c>
      <c r="E40" s="176">
        <v>1.9400222222222223</v>
      </c>
      <c r="F40" s="715">
        <v>18762.679781824783</v>
      </c>
      <c r="G40" s="711">
        <v>19990.791860794099</v>
      </c>
      <c r="H40" s="711">
        <v>21216.162500877494</v>
      </c>
      <c r="I40" s="776">
        <v>22378.135204423255</v>
      </c>
      <c r="J40" s="711"/>
      <c r="K40" s="716"/>
      <c r="L40" s="712"/>
      <c r="M40" s="5"/>
    </row>
    <row r="41" spans="1:13">
      <c r="A41" s="41"/>
      <c r="B41" s="181" t="s">
        <v>657</v>
      </c>
      <c r="C41" s="182" t="s">
        <v>658</v>
      </c>
      <c r="D41" s="183">
        <v>1.2602016</v>
      </c>
      <c r="E41" s="184">
        <v>1.9110666666666667</v>
      </c>
      <c r="F41" s="717">
        <v>17735.357789371494</v>
      </c>
      <c r="G41" s="718">
        <v>18498.444340953789</v>
      </c>
      <c r="H41" s="718">
        <v>19170.856298934854</v>
      </c>
      <c r="I41" s="777">
        <v>20917.811326489915</v>
      </c>
      <c r="J41" s="718"/>
      <c r="K41" s="719"/>
      <c r="L41" s="720"/>
      <c r="M41" s="5"/>
    </row>
    <row r="42" spans="1:13">
      <c r="A42" s="19"/>
      <c r="B42" s="165" t="s">
        <v>659</v>
      </c>
      <c r="C42" s="166" t="s">
        <v>660</v>
      </c>
      <c r="D42" s="167">
        <v>1.2410496000000002</v>
      </c>
      <c r="E42" s="168">
        <v>1.8821111111111111</v>
      </c>
      <c r="F42" s="702">
        <v>17482.684265948719</v>
      </c>
      <c r="G42" s="693">
        <v>18234.208900082795</v>
      </c>
      <c r="H42" s="693">
        <v>18897.012679837255</v>
      </c>
      <c r="I42" s="773">
        <v>20619.460152102358</v>
      </c>
      <c r="J42" s="693"/>
      <c r="K42" s="694"/>
      <c r="L42" s="695"/>
      <c r="M42" s="5"/>
    </row>
    <row r="43" spans="1:13">
      <c r="A43" s="4"/>
      <c r="B43" s="165" t="s">
        <v>661</v>
      </c>
      <c r="C43" s="166" t="s">
        <v>662</v>
      </c>
      <c r="D43" s="167">
        <v>1.2218976000000001</v>
      </c>
      <c r="E43" s="168">
        <v>1.8531555555555557</v>
      </c>
      <c r="F43" s="702">
        <v>17230.010742525945</v>
      </c>
      <c r="G43" s="693">
        <v>17969.973459211797</v>
      </c>
      <c r="H43" s="693">
        <v>18623.169060739656</v>
      </c>
      <c r="I43" s="773">
        <v>20321.108977714804</v>
      </c>
      <c r="J43" s="693"/>
      <c r="K43" s="694"/>
      <c r="L43" s="695"/>
      <c r="M43" s="18"/>
    </row>
    <row r="44" spans="1:13">
      <c r="A44" s="10"/>
      <c r="B44" s="165" t="s">
        <v>663</v>
      </c>
      <c r="C44" s="166" t="s">
        <v>664</v>
      </c>
      <c r="D44" s="167">
        <v>1.2027456000000001</v>
      </c>
      <c r="E44" s="168">
        <v>1.8242</v>
      </c>
      <c r="F44" s="702">
        <v>16977.337219103167</v>
      </c>
      <c r="G44" s="693">
        <v>17705.738018340802</v>
      </c>
      <c r="H44" s="693">
        <v>18349.32544164205</v>
      </c>
      <c r="I44" s="773">
        <v>20022.75780332724</v>
      </c>
      <c r="J44" s="693"/>
      <c r="K44" s="694"/>
      <c r="L44" s="695"/>
      <c r="M44" s="20"/>
    </row>
    <row r="45" spans="1:13">
      <c r="A45" s="12"/>
      <c r="B45" s="165" t="s">
        <v>665</v>
      </c>
      <c r="C45" s="166" t="s">
        <v>666</v>
      </c>
      <c r="D45" s="167">
        <v>1.1835936</v>
      </c>
      <c r="E45" s="168">
        <v>1.7952444444444446</v>
      </c>
      <c r="F45" s="702">
        <v>16724.663695680389</v>
      </c>
      <c r="G45" s="693">
        <v>17362.998221339105</v>
      </c>
      <c r="H45" s="693">
        <v>17993.150246911249</v>
      </c>
      <c r="I45" s="773">
        <v>19629.129415464715</v>
      </c>
      <c r="J45" s="693"/>
      <c r="K45" s="694"/>
      <c r="L45" s="695"/>
      <c r="M45" s="20"/>
    </row>
    <row r="46" spans="1:13" ht="15.75" thickBot="1">
      <c r="A46" s="19"/>
      <c r="B46" s="189" t="s">
        <v>667</v>
      </c>
      <c r="C46" s="174" t="s">
        <v>668</v>
      </c>
      <c r="D46" s="175">
        <v>1.1644416000000002</v>
      </c>
      <c r="E46" s="176">
        <v>1.7662888888888888</v>
      </c>
      <c r="F46" s="721">
        <v>16471.990172257614</v>
      </c>
      <c r="G46" s="722">
        <v>17098.762780468114</v>
      </c>
      <c r="H46" s="722">
        <v>17719.306627813643</v>
      </c>
      <c r="I46" s="778">
        <v>19330.778241077154</v>
      </c>
      <c r="J46" s="722"/>
      <c r="K46" s="722"/>
      <c r="L46" s="723"/>
      <c r="M46" s="5"/>
    </row>
    <row r="47" spans="1:13">
      <c r="A47" s="19"/>
      <c r="B47" s="181" t="s">
        <v>669</v>
      </c>
      <c r="C47" s="182" t="s">
        <v>670</v>
      </c>
      <c r="D47" s="183">
        <v>1.1452896000000001</v>
      </c>
      <c r="E47" s="184">
        <v>1.7373333333333334</v>
      </c>
      <c r="F47" s="700">
        <v>15872.459125388337</v>
      </c>
      <c r="G47" s="689">
        <v>16219.316648834834</v>
      </c>
      <c r="H47" s="689">
        <v>16913.031695727823</v>
      </c>
      <c r="I47" s="779">
        <v>18024.241805041649</v>
      </c>
      <c r="J47" s="724">
        <v>19127.704280164544</v>
      </c>
      <c r="K47" s="725"/>
      <c r="L47" s="726"/>
      <c r="M47" s="18"/>
    </row>
    <row r="48" spans="1:13">
      <c r="A48" s="12"/>
      <c r="B48" s="165" t="s">
        <v>671</v>
      </c>
      <c r="C48" s="166" t="s">
        <v>672</v>
      </c>
      <c r="D48" s="167">
        <v>1.1261376000000001</v>
      </c>
      <c r="E48" s="168">
        <v>1.708377777777778</v>
      </c>
      <c r="F48" s="702">
        <v>15625.566560689667</v>
      </c>
      <c r="G48" s="693">
        <v>15966.64312541206</v>
      </c>
      <c r="H48" s="693">
        <v>16648.796254856832</v>
      </c>
      <c r="I48" s="780">
        <v>17743.306082791303</v>
      </c>
      <c r="J48" s="727">
        <v>18829.353105776972</v>
      </c>
      <c r="K48" s="728"/>
      <c r="L48" s="729"/>
      <c r="M48" s="18"/>
    </row>
    <row r="49" spans="1:13">
      <c r="A49" s="10"/>
      <c r="B49" s="165" t="s">
        <v>673</v>
      </c>
      <c r="C49" s="166" t="s">
        <v>674</v>
      </c>
      <c r="D49" s="167">
        <v>1.1069856000000002</v>
      </c>
      <c r="E49" s="168">
        <v>1.6794222222222221</v>
      </c>
      <c r="F49" s="702">
        <v>15378.673995991001</v>
      </c>
      <c r="G49" s="693">
        <v>15713.969601989276</v>
      </c>
      <c r="H49" s="693">
        <v>16384.560813985838</v>
      </c>
      <c r="I49" s="780">
        <v>17462.370360540957</v>
      </c>
      <c r="J49" s="727">
        <v>18531.001931389419</v>
      </c>
      <c r="K49" s="728"/>
      <c r="L49" s="729"/>
      <c r="M49" s="20"/>
    </row>
    <row r="50" spans="1:13">
      <c r="A50" s="4"/>
      <c r="B50" s="165" t="s">
        <v>675</v>
      </c>
      <c r="C50" s="166" t="s">
        <v>676</v>
      </c>
      <c r="D50" s="167">
        <v>1.0878336</v>
      </c>
      <c r="E50" s="168">
        <v>1.6504666666666667</v>
      </c>
      <c r="F50" s="702">
        <v>15131.781431292331</v>
      </c>
      <c r="G50" s="693">
        <v>15461.296078566507</v>
      </c>
      <c r="H50" s="693">
        <v>16120.325373114845</v>
      </c>
      <c r="I50" s="780">
        <v>17181.434638290608</v>
      </c>
      <c r="J50" s="727">
        <v>18232.650757001848</v>
      </c>
      <c r="K50" s="728"/>
      <c r="L50" s="729"/>
      <c r="M50" s="11"/>
    </row>
    <row r="51" spans="1:13">
      <c r="A51" s="12"/>
      <c r="B51" s="165" t="s">
        <v>677</v>
      </c>
      <c r="C51" s="166" t="s">
        <v>678</v>
      </c>
      <c r="D51" s="167">
        <v>1.0686816000000001</v>
      </c>
      <c r="E51" s="168">
        <v>1.6215111111111111</v>
      </c>
      <c r="F51" s="702">
        <v>14806.384510462958</v>
      </c>
      <c r="G51" s="693">
        <v>15130.118199013024</v>
      </c>
      <c r="H51" s="693">
        <v>15777.585576113146</v>
      </c>
      <c r="I51" s="780">
        <v>16811.075237254303</v>
      </c>
      <c r="J51" s="727">
        <v>17839.022369139333</v>
      </c>
      <c r="K51" s="728"/>
      <c r="L51" s="729"/>
      <c r="M51" s="11"/>
    </row>
    <row r="52" spans="1:13" ht="15.75" thickBot="1">
      <c r="A52" s="10"/>
      <c r="B52" s="189" t="s">
        <v>679</v>
      </c>
      <c r="C52" s="174" t="s">
        <v>680</v>
      </c>
      <c r="D52" s="175">
        <v>1.0495296000000003</v>
      </c>
      <c r="E52" s="176">
        <v>1.5925555555555557</v>
      </c>
      <c r="F52" s="704">
        <v>14559.491945764292</v>
      </c>
      <c r="G52" s="697">
        <v>14877.444675590246</v>
      </c>
      <c r="H52" s="697">
        <v>15513.350135242163</v>
      </c>
      <c r="I52" s="781">
        <v>16530.139515003957</v>
      </c>
      <c r="J52" s="730">
        <v>17540.671194751772</v>
      </c>
      <c r="K52" s="731"/>
      <c r="L52" s="732"/>
      <c r="M52" s="20"/>
    </row>
    <row r="53" spans="1:13">
      <c r="A53" s="10"/>
      <c r="B53" s="181" t="s">
        <v>681</v>
      </c>
      <c r="C53" s="182" t="s">
        <v>682</v>
      </c>
      <c r="D53" s="183">
        <v>1.0303776</v>
      </c>
      <c r="E53" s="184">
        <v>1.5636000000000001</v>
      </c>
      <c r="F53" s="713">
        <v>14000.427609963774</v>
      </c>
      <c r="G53" s="707">
        <v>14312.599381065622</v>
      </c>
      <c r="H53" s="707">
        <v>14624.77115216747</v>
      </c>
      <c r="I53" s="775">
        <v>15249.114694371156</v>
      </c>
      <c r="J53" s="707">
        <v>16249.203792753602</v>
      </c>
      <c r="K53" s="714">
        <v>17242.320020364201</v>
      </c>
      <c r="L53" s="708"/>
      <c r="M53" s="5"/>
    </row>
    <row r="54" spans="1:13">
      <c r="A54" s="10"/>
      <c r="B54" s="165" t="s">
        <v>683</v>
      </c>
      <c r="C54" s="166" t="s">
        <v>684</v>
      </c>
      <c r="D54" s="167">
        <v>1.0112256000000002</v>
      </c>
      <c r="E54" s="168">
        <v>1.5346444444444445</v>
      </c>
      <c r="F54" s="702">
        <v>13759.316003989217</v>
      </c>
      <c r="G54" s="693">
        <v>14065.706816366948</v>
      </c>
      <c r="H54" s="693">
        <v>14372.097628744696</v>
      </c>
      <c r="I54" s="773">
        <v>14984.879253500167</v>
      </c>
      <c r="J54" s="693">
        <v>15968.26807050326</v>
      </c>
      <c r="K54" s="694">
        <v>16943.96884597664</v>
      </c>
      <c r="L54" s="695"/>
      <c r="M54" s="18"/>
    </row>
    <row r="55" spans="1:13">
      <c r="A55" s="4"/>
      <c r="B55" s="165" t="s">
        <v>685</v>
      </c>
      <c r="C55" s="166" t="s">
        <v>686</v>
      </c>
      <c r="D55" s="167">
        <v>0.9920736</v>
      </c>
      <c r="E55" s="168">
        <v>1.5056888888888891</v>
      </c>
      <c r="F55" s="702">
        <v>13518.204398014654</v>
      </c>
      <c r="G55" s="693">
        <v>13818.814251668286</v>
      </c>
      <c r="H55" s="693">
        <v>14119.424105321916</v>
      </c>
      <c r="I55" s="773">
        <v>14720.643812629172</v>
      </c>
      <c r="J55" s="693">
        <v>15687.332348252907</v>
      </c>
      <c r="K55" s="694">
        <v>16645.61767158908</v>
      </c>
      <c r="L55" s="695"/>
      <c r="M55" s="20"/>
    </row>
    <row r="56" spans="1:13">
      <c r="A56" s="12"/>
      <c r="B56" s="165" t="s">
        <v>687</v>
      </c>
      <c r="C56" s="166" t="s">
        <v>688</v>
      </c>
      <c r="D56" s="167">
        <v>0.97292160000000016</v>
      </c>
      <c r="E56" s="168">
        <v>1.4767333333333332</v>
      </c>
      <c r="F56" s="702">
        <v>13277.092792040094</v>
      </c>
      <c r="G56" s="693">
        <v>13571.921686969619</v>
      </c>
      <c r="H56" s="693">
        <v>13866.750581899138</v>
      </c>
      <c r="I56" s="773">
        <v>14456.408371758183</v>
      </c>
      <c r="J56" s="693">
        <v>15406.396626002554</v>
      </c>
      <c r="K56" s="694">
        <v>16347.266497201517</v>
      </c>
      <c r="L56" s="695"/>
      <c r="M56" s="5"/>
    </row>
    <row r="57" spans="1:13">
      <c r="A57" s="12"/>
      <c r="B57" s="165" t="s">
        <v>689</v>
      </c>
      <c r="C57" s="166" t="s">
        <v>690</v>
      </c>
      <c r="D57" s="167">
        <v>0.95376960000000011</v>
      </c>
      <c r="E57" s="168">
        <v>1.4477777777777778</v>
      </c>
      <c r="F57" s="702">
        <v>12957.476829934829</v>
      </c>
      <c r="G57" s="693">
        <v>13246.524766140245</v>
      </c>
      <c r="H57" s="693">
        <v>13535.572702345657</v>
      </c>
      <c r="I57" s="773">
        <v>14113.668574756481</v>
      </c>
      <c r="J57" s="693">
        <v>15036.037224966256</v>
      </c>
      <c r="K57" s="694">
        <v>15953.638109339001</v>
      </c>
      <c r="L57" s="695"/>
      <c r="M57" s="5"/>
    </row>
    <row r="58" spans="1:13" ht="15.75" thickBot="1">
      <c r="A58" s="10"/>
      <c r="B58" s="189" t="s">
        <v>691</v>
      </c>
      <c r="C58" s="174" t="s">
        <v>692</v>
      </c>
      <c r="D58" s="175">
        <v>0.93461760000000005</v>
      </c>
      <c r="E58" s="176">
        <v>1.4188222222222224</v>
      </c>
      <c r="F58" s="715">
        <v>12716.365223960267</v>
      </c>
      <c r="G58" s="711">
        <v>12999.632201441576</v>
      </c>
      <c r="H58" s="711">
        <v>13282.899178922875</v>
      </c>
      <c r="I58" s="776">
        <v>13849.433133885488</v>
      </c>
      <c r="J58" s="711">
        <v>14755.101502715905</v>
      </c>
      <c r="K58" s="716">
        <v>15655.286934951435</v>
      </c>
      <c r="L58" s="695"/>
      <c r="M58" s="5"/>
    </row>
    <row r="59" spans="1:13">
      <c r="A59" s="4"/>
      <c r="B59" s="181" t="s">
        <v>693</v>
      </c>
      <c r="C59" s="182" t="s">
        <v>694</v>
      </c>
      <c r="D59" s="183">
        <v>0.9154656000000001</v>
      </c>
      <c r="E59" s="184">
        <v>1.3898666666666666</v>
      </c>
      <c r="F59" s="717">
        <v>12197.767599228513</v>
      </c>
      <c r="G59" s="718">
        <v>12475.253617985714</v>
      </c>
      <c r="H59" s="718">
        <v>12752.73963674291</v>
      </c>
      <c r="I59" s="777">
        <v>13030.2256555001</v>
      </c>
      <c r="J59" s="718">
        <v>13307.711674257302</v>
      </c>
      <c r="K59" s="719">
        <v>14196.679761708359</v>
      </c>
      <c r="L59" s="720"/>
      <c r="M59" s="18"/>
    </row>
    <row r="60" spans="1:13">
      <c r="A60" s="4"/>
      <c r="B60" s="165" t="s">
        <v>695</v>
      </c>
      <c r="C60" s="166" t="s">
        <v>696</v>
      </c>
      <c r="D60" s="167">
        <v>0.89631360000000004</v>
      </c>
      <c r="E60" s="168">
        <v>1.3609111111111112</v>
      </c>
      <c r="F60" s="702">
        <v>11962.436951978059</v>
      </c>
      <c r="G60" s="693">
        <v>12234.142012011151</v>
      </c>
      <c r="H60" s="693">
        <v>12505.847072044236</v>
      </c>
      <c r="I60" s="773">
        <v>12777.55213207733</v>
      </c>
      <c r="J60" s="693">
        <v>13049.257192110408</v>
      </c>
      <c r="K60" s="694">
        <v>13921.524998182116</v>
      </c>
      <c r="L60" s="695"/>
      <c r="M60" s="20"/>
    </row>
    <row r="61" spans="1:13">
      <c r="A61" s="19"/>
      <c r="B61" s="165" t="s">
        <v>697</v>
      </c>
      <c r="C61" s="166" t="s">
        <v>698</v>
      </c>
      <c r="D61" s="167">
        <v>0.87716159999999999</v>
      </c>
      <c r="E61" s="168">
        <v>1.3319555555555556</v>
      </c>
      <c r="F61" s="702">
        <v>11727.106304727613</v>
      </c>
      <c r="G61" s="693">
        <v>11993.030406036587</v>
      </c>
      <c r="H61" s="693">
        <v>12258.954507345568</v>
      </c>
      <c r="I61" s="773">
        <v>12524.87860865455</v>
      </c>
      <c r="J61" s="693">
        <v>12790.802709963524</v>
      </c>
      <c r="K61" s="694">
        <v>13646.370234655875</v>
      </c>
      <c r="L61" s="695"/>
      <c r="M61" s="20"/>
    </row>
    <row r="62" spans="1:13">
      <c r="A62" s="12"/>
      <c r="B62" s="165" t="s">
        <v>699</v>
      </c>
      <c r="C62" s="166" t="s">
        <v>700</v>
      </c>
      <c r="D62" s="167">
        <v>0.85800960000000015</v>
      </c>
      <c r="E62" s="168">
        <v>1.3029999999999999</v>
      </c>
      <c r="F62" s="702">
        <v>11491.775657477163</v>
      </c>
      <c r="G62" s="693">
        <v>11751.918800062031</v>
      </c>
      <c r="H62" s="693">
        <v>12012.061942646902</v>
      </c>
      <c r="I62" s="773">
        <v>12272.205085231773</v>
      </c>
      <c r="J62" s="693">
        <v>12532.348227816643</v>
      </c>
      <c r="K62" s="694">
        <v>13371.215471129637</v>
      </c>
      <c r="L62" s="695"/>
      <c r="M62" s="5"/>
    </row>
    <row r="63" spans="1:13">
      <c r="A63" s="19"/>
      <c r="B63" s="165" t="s">
        <v>701</v>
      </c>
      <c r="C63" s="166" t="s">
        <v>702</v>
      </c>
      <c r="D63" s="167">
        <v>0.83885760000000009</v>
      </c>
      <c r="E63" s="168">
        <v>1.2740444444444445</v>
      </c>
      <c r="F63" s="702">
        <v>11177.940654096003</v>
      </c>
      <c r="G63" s="693">
        <v>11432.302837956762</v>
      </c>
      <c r="H63" s="693">
        <v>11686.665021817525</v>
      </c>
      <c r="I63" s="773">
        <v>11941.027205678294</v>
      </c>
      <c r="J63" s="693">
        <v>12195.389389539057</v>
      </c>
      <c r="K63" s="694">
        <v>13006.637028817442</v>
      </c>
      <c r="L63" s="695"/>
      <c r="M63" s="18"/>
    </row>
    <row r="64" spans="1:13" ht="15.75" thickBot="1">
      <c r="A64" s="19"/>
      <c r="B64" s="189" t="s">
        <v>703</v>
      </c>
      <c r="C64" s="174" t="s">
        <v>704</v>
      </c>
      <c r="D64" s="175">
        <v>0.81970560000000003</v>
      </c>
      <c r="E64" s="176">
        <v>1.2450888888888889</v>
      </c>
      <c r="F64" s="715">
        <v>10942.610006845547</v>
      </c>
      <c r="G64" s="722">
        <v>11191.191231982206</v>
      </c>
      <c r="H64" s="722">
        <v>11439.772457118859</v>
      </c>
      <c r="I64" s="778">
        <v>11688.353682255512</v>
      </c>
      <c r="J64" s="711">
        <v>11936.934907392173</v>
      </c>
      <c r="K64" s="716">
        <v>12731.482265291201</v>
      </c>
      <c r="L64" s="712"/>
      <c r="M64" s="18"/>
    </row>
    <row r="65" spans="1:13">
      <c r="A65" s="12"/>
      <c r="B65" s="181" t="s">
        <v>705</v>
      </c>
      <c r="C65" s="182" t="s">
        <v>706</v>
      </c>
      <c r="D65" s="183">
        <v>0.80055359999999998</v>
      </c>
      <c r="E65" s="184">
        <v>1.2161333333333335</v>
      </c>
      <c r="F65" s="733">
        <v>10221.678826769999</v>
      </c>
      <c r="G65" s="724">
        <v>10464.479093182548</v>
      </c>
      <c r="H65" s="724">
        <v>10464.479093182548</v>
      </c>
      <c r="I65" s="782">
        <v>10707.279359595095</v>
      </c>
      <c r="J65" s="734">
        <v>10950.079626007642</v>
      </c>
      <c r="K65" s="719">
        <v>11380.413648042637</v>
      </c>
      <c r="L65" s="720">
        <v>12213.527235352412</v>
      </c>
      <c r="M65" s="11"/>
    </row>
    <row r="66" spans="1:13">
      <c r="A66" s="37"/>
      <c r="B66" s="165" t="s">
        <v>707</v>
      </c>
      <c r="C66" s="166" t="s">
        <v>708</v>
      </c>
      <c r="D66" s="167">
        <v>0.78140160000000014</v>
      </c>
      <c r="E66" s="168">
        <v>1.1871777777777777</v>
      </c>
      <c r="F66" s="709">
        <v>9997.9100969677675</v>
      </c>
      <c r="G66" s="727">
        <v>10234.929404656208</v>
      </c>
      <c r="H66" s="727">
        <v>10234.929404656208</v>
      </c>
      <c r="I66" s="783">
        <v>10471.948712344645</v>
      </c>
      <c r="J66" s="735">
        <v>10708.968020033082</v>
      </c>
      <c r="K66" s="694">
        <v>11129.693863841472</v>
      </c>
      <c r="L66" s="695">
        <v>11944.153430550281</v>
      </c>
      <c r="M66" s="20"/>
    </row>
    <row r="67" spans="1:13">
      <c r="A67" s="39"/>
      <c r="B67" s="165" t="s">
        <v>709</v>
      </c>
      <c r="C67" s="166" t="s">
        <v>710</v>
      </c>
      <c r="D67" s="167">
        <v>0.76224960000000008</v>
      </c>
      <c r="E67" s="168">
        <v>1.1582222222222223</v>
      </c>
      <c r="F67" s="709">
        <v>9774.1413671655318</v>
      </c>
      <c r="G67" s="727">
        <v>10005.379716129863</v>
      </c>
      <c r="H67" s="727">
        <v>10005.379716129863</v>
      </c>
      <c r="I67" s="783">
        <v>10236.618065094193</v>
      </c>
      <c r="J67" s="735">
        <v>10467.856414058524</v>
      </c>
      <c r="K67" s="694">
        <v>10878.974079640308</v>
      </c>
      <c r="L67" s="695">
        <v>11674.779625748151</v>
      </c>
      <c r="M67" s="11"/>
    </row>
    <row r="68" spans="1:13">
      <c r="A68" s="8"/>
      <c r="B68" s="165" t="s">
        <v>711</v>
      </c>
      <c r="C68" s="166" t="s">
        <v>712</v>
      </c>
      <c r="D68" s="167">
        <v>0.74309760000000002</v>
      </c>
      <c r="E68" s="168">
        <v>1.1292666666666666</v>
      </c>
      <c r="F68" s="709">
        <v>9550.3726373632981</v>
      </c>
      <c r="G68" s="727">
        <v>9775.8300276035188</v>
      </c>
      <c r="H68" s="727">
        <v>9775.8300276035188</v>
      </c>
      <c r="I68" s="783">
        <v>10001.287417843741</v>
      </c>
      <c r="J68" s="735">
        <v>10226.744808083966</v>
      </c>
      <c r="K68" s="694">
        <v>10628.254295439143</v>
      </c>
      <c r="L68" s="695">
        <v>11405.405820946016</v>
      </c>
      <c r="M68" s="11"/>
    </row>
    <row r="69" spans="1:13">
      <c r="A69" s="38"/>
      <c r="B69" s="165" t="s">
        <v>713</v>
      </c>
      <c r="C69" s="166" t="s">
        <v>714</v>
      </c>
      <c r="D69" s="167">
        <v>0.72394559999999997</v>
      </c>
      <c r="E69" s="168">
        <v>1.100311111111111</v>
      </c>
      <c r="F69" s="709">
        <v>9248.0995514303577</v>
      </c>
      <c r="G69" s="727">
        <v>9467.7759829464721</v>
      </c>
      <c r="H69" s="727">
        <v>9467.7759829464721</v>
      </c>
      <c r="I69" s="783">
        <v>9687.4524144625884</v>
      </c>
      <c r="J69" s="735">
        <v>9907.1288459786974</v>
      </c>
      <c r="K69" s="694">
        <v>10295.202935604768</v>
      </c>
      <c r="L69" s="695">
        <v>11046.608337357935</v>
      </c>
      <c r="M69" s="20"/>
    </row>
    <row r="70" spans="1:13" ht="15.75" thickBot="1">
      <c r="A70" s="41"/>
      <c r="B70" s="189" t="s">
        <v>715</v>
      </c>
      <c r="C70" s="174" t="s">
        <v>716</v>
      </c>
      <c r="D70" s="175">
        <v>0.70479360000000002</v>
      </c>
      <c r="E70" s="176">
        <v>1.0713555555555556</v>
      </c>
      <c r="F70" s="710">
        <v>9024.3308216281221</v>
      </c>
      <c r="G70" s="730">
        <v>9238.2262944201248</v>
      </c>
      <c r="H70" s="730">
        <v>9238.2262944201248</v>
      </c>
      <c r="I70" s="784">
        <v>9452.1217672121311</v>
      </c>
      <c r="J70" s="736">
        <v>9666.0172400041356</v>
      </c>
      <c r="K70" s="716">
        <v>10044.483151403601</v>
      </c>
      <c r="L70" s="712">
        <v>10777.2345325558</v>
      </c>
      <c r="M70" s="21"/>
    </row>
    <row r="71" spans="1:13">
      <c r="A71" s="6"/>
      <c r="B71" s="181" t="s">
        <v>717</v>
      </c>
      <c r="C71" s="182" t="s">
        <v>718</v>
      </c>
      <c r="D71" s="183">
        <v>0.68564160000000007</v>
      </c>
      <c r="E71" s="184">
        <v>1.0424</v>
      </c>
      <c r="F71" s="737">
        <v>8800.5620918258846</v>
      </c>
      <c r="G71" s="707">
        <v>8800.5620918258846</v>
      </c>
      <c r="H71" s="707">
        <v>8800.5620918258846</v>
      </c>
      <c r="I71" s="775">
        <v>9008.676605893781</v>
      </c>
      <c r="J71" s="718">
        <v>9216.7911199616792</v>
      </c>
      <c r="K71" s="719">
        <v>9424.9056340295792</v>
      </c>
      <c r="L71" s="738">
        <v>9793.7633672024367</v>
      </c>
      <c r="M71" s="24"/>
    </row>
    <row r="72" spans="1:13">
      <c r="A72" s="8"/>
      <c r="B72" s="165" t="s">
        <v>719</v>
      </c>
      <c r="C72" s="166" t="s">
        <v>720</v>
      </c>
      <c r="D72" s="167">
        <v>0.66648960000000002</v>
      </c>
      <c r="E72" s="168">
        <v>1.0134444444444446</v>
      </c>
      <c r="F72" s="692">
        <v>8576.793362023649</v>
      </c>
      <c r="G72" s="693">
        <v>8576.793362023649</v>
      </c>
      <c r="H72" s="693">
        <v>8576.793362023649</v>
      </c>
      <c r="I72" s="773">
        <v>8779.1269173674391</v>
      </c>
      <c r="J72" s="693">
        <v>8981.4604727112273</v>
      </c>
      <c r="K72" s="694">
        <v>9183.7940280550192</v>
      </c>
      <c r="L72" s="703">
        <v>9543.0435830012648</v>
      </c>
      <c r="M72" s="22"/>
    </row>
    <row r="73" spans="1:13">
      <c r="A73" s="10"/>
      <c r="B73" s="165" t="s">
        <v>721</v>
      </c>
      <c r="C73" s="166" t="s">
        <v>722</v>
      </c>
      <c r="D73" s="167">
        <v>0.64733760000000007</v>
      </c>
      <c r="E73" s="168">
        <v>0.98448888888888886</v>
      </c>
      <c r="F73" s="692">
        <v>8353.0246322214152</v>
      </c>
      <c r="G73" s="693">
        <v>8353.0246322214152</v>
      </c>
      <c r="H73" s="693">
        <v>8353.0246322214152</v>
      </c>
      <c r="I73" s="773">
        <v>8549.5772288410953</v>
      </c>
      <c r="J73" s="693">
        <v>8746.1298254607791</v>
      </c>
      <c r="K73" s="694">
        <v>8942.6824220804592</v>
      </c>
      <c r="L73" s="703">
        <v>9292.3237988000983</v>
      </c>
      <c r="M73" s="23"/>
    </row>
    <row r="74" spans="1:13">
      <c r="A74" s="12"/>
      <c r="B74" s="165" t="s">
        <v>723</v>
      </c>
      <c r="C74" s="166" t="s">
        <v>724</v>
      </c>
      <c r="D74" s="167">
        <v>0.62818560000000001</v>
      </c>
      <c r="E74" s="168">
        <v>0.95553333333333335</v>
      </c>
      <c r="F74" s="692">
        <v>8129.2559024191778</v>
      </c>
      <c r="G74" s="693">
        <v>8129.2559024191778</v>
      </c>
      <c r="H74" s="693">
        <v>8129.2559024191778</v>
      </c>
      <c r="I74" s="773">
        <v>8320.0275403147498</v>
      </c>
      <c r="J74" s="693">
        <v>8510.7991782103254</v>
      </c>
      <c r="K74" s="694">
        <v>8701.5708161058974</v>
      </c>
      <c r="L74" s="703">
        <v>9041.6040145989318</v>
      </c>
      <c r="M74" s="9"/>
    </row>
    <row r="75" spans="1:13">
      <c r="A75" s="4"/>
      <c r="B75" s="165" t="s">
        <v>725</v>
      </c>
      <c r="C75" s="166" t="s">
        <v>726</v>
      </c>
      <c r="D75" s="167">
        <v>0.60903360000000006</v>
      </c>
      <c r="E75" s="168">
        <v>0.92657777777777783</v>
      </c>
      <c r="F75" s="692">
        <v>7826.9828164862402</v>
      </c>
      <c r="G75" s="693">
        <v>7826.9828164862402</v>
      </c>
      <c r="H75" s="693">
        <v>7826.9828164862402</v>
      </c>
      <c r="I75" s="773">
        <v>8011.973495657704</v>
      </c>
      <c r="J75" s="693">
        <v>8196.964174829167</v>
      </c>
      <c r="K75" s="694">
        <v>8381.9548540006308</v>
      </c>
      <c r="L75" s="703">
        <v>8708.5526547645622</v>
      </c>
      <c r="M75" s="42"/>
    </row>
    <row r="76" spans="1:13" ht="15.75" thickBot="1">
      <c r="A76" s="19"/>
      <c r="B76" s="189" t="s">
        <v>727</v>
      </c>
      <c r="C76" s="174" t="s">
        <v>728</v>
      </c>
      <c r="D76" s="175">
        <v>0.58988160000000012</v>
      </c>
      <c r="E76" s="176">
        <v>0.89762222222222232</v>
      </c>
      <c r="F76" s="739">
        <v>7603.2140866840027</v>
      </c>
      <c r="G76" s="711">
        <v>7603.2140866840027</v>
      </c>
      <c r="H76" s="711">
        <v>7603.2140866840027</v>
      </c>
      <c r="I76" s="776">
        <v>7782.4238071313584</v>
      </c>
      <c r="J76" s="711">
        <v>7961.6335275787169</v>
      </c>
      <c r="K76" s="716">
        <v>8140.8432480260735</v>
      </c>
      <c r="L76" s="740">
        <v>8457.8328705633921</v>
      </c>
      <c r="M76" s="22"/>
    </row>
    <row r="77" spans="1:13">
      <c r="A77" s="19"/>
      <c r="B77" s="181" t="s">
        <v>729</v>
      </c>
      <c r="C77" s="182" t="s">
        <v>730</v>
      </c>
      <c r="D77" s="183">
        <v>0.57072960000000006</v>
      </c>
      <c r="E77" s="184">
        <v>0.8686666666666667</v>
      </c>
      <c r="F77" s="733">
        <v>7379.4453568817653</v>
      </c>
      <c r="G77" s="719">
        <v>7379.4453568817653</v>
      </c>
      <c r="H77" s="719">
        <v>7379.4453568817653</v>
      </c>
      <c r="I77" s="785">
        <v>7379.4453568817653</v>
      </c>
      <c r="J77" s="719">
        <v>7379.4453568817653</v>
      </c>
      <c r="K77" s="719">
        <v>7552.8741186050156</v>
      </c>
      <c r="L77" s="720">
        <v>7726.3028803282641</v>
      </c>
      <c r="M77" s="5"/>
    </row>
    <row r="78" spans="1:13">
      <c r="A78" s="12"/>
      <c r="B78" s="165" t="s">
        <v>731</v>
      </c>
      <c r="C78" s="166" t="s">
        <v>732</v>
      </c>
      <c r="D78" s="167">
        <v>0.5515776</v>
      </c>
      <c r="E78" s="168">
        <v>0.83971111111111107</v>
      </c>
      <c r="F78" s="709">
        <v>7155.6766270795342</v>
      </c>
      <c r="G78" s="694">
        <v>7155.6766270795342</v>
      </c>
      <c r="H78" s="694">
        <v>7155.6766270795342</v>
      </c>
      <c r="I78" s="780">
        <v>7155.6766270795342</v>
      </c>
      <c r="J78" s="694">
        <v>7155.6766270795342</v>
      </c>
      <c r="K78" s="694">
        <v>7323.32443007867</v>
      </c>
      <c r="L78" s="695">
        <v>7490.9722330778122</v>
      </c>
      <c r="M78" s="20"/>
    </row>
    <row r="79" spans="1:13">
      <c r="A79" s="10"/>
      <c r="B79" s="165" t="s">
        <v>733</v>
      </c>
      <c r="C79" s="166" t="s">
        <v>734</v>
      </c>
      <c r="D79" s="167">
        <v>0.53242559999999994</v>
      </c>
      <c r="E79" s="168">
        <v>0.81075555555555556</v>
      </c>
      <c r="F79" s="709">
        <v>6931.9078972772959</v>
      </c>
      <c r="G79" s="694">
        <v>6931.9078972772959</v>
      </c>
      <c r="H79" s="694">
        <v>6931.9078972772959</v>
      </c>
      <c r="I79" s="780">
        <v>6931.9078972772959</v>
      </c>
      <c r="J79" s="694">
        <v>6931.9078972772959</v>
      </c>
      <c r="K79" s="694">
        <v>7093.7747415523299</v>
      </c>
      <c r="L79" s="695">
        <v>7255.6415858273594</v>
      </c>
      <c r="M79" s="18"/>
    </row>
    <row r="80" spans="1:13">
      <c r="A80" s="19"/>
      <c r="B80" s="165" t="s">
        <v>735</v>
      </c>
      <c r="C80" s="166" t="s">
        <v>736</v>
      </c>
      <c r="D80" s="167">
        <v>0.51327360000000011</v>
      </c>
      <c r="E80" s="168">
        <v>0.78180000000000005</v>
      </c>
      <c r="F80" s="709">
        <v>6708.1391674750648</v>
      </c>
      <c r="G80" s="694">
        <v>6708.1391674750648</v>
      </c>
      <c r="H80" s="694">
        <v>6708.1391674750648</v>
      </c>
      <c r="I80" s="780">
        <v>6708.1391674750648</v>
      </c>
      <c r="J80" s="694">
        <v>6708.1391674750648</v>
      </c>
      <c r="K80" s="694">
        <v>6864.2250530259844</v>
      </c>
      <c r="L80" s="695">
        <v>7020.3109385769112</v>
      </c>
      <c r="M80" s="11"/>
    </row>
    <row r="81" spans="1:13">
      <c r="A81" s="4"/>
      <c r="B81" s="165" t="s">
        <v>737</v>
      </c>
      <c r="C81" s="166" t="s">
        <v>738</v>
      </c>
      <c r="D81" s="167">
        <v>0.49412160000000011</v>
      </c>
      <c r="E81" s="168">
        <v>0.75284444444444454</v>
      </c>
      <c r="F81" s="709">
        <v>6405.8660815421244</v>
      </c>
      <c r="G81" s="694">
        <v>6405.8660815421244</v>
      </c>
      <c r="H81" s="694">
        <v>6405.8660815421244</v>
      </c>
      <c r="I81" s="780">
        <v>6405.8660815421244</v>
      </c>
      <c r="J81" s="694">
        <v>6405.8660815421244</v>
      </c>
      <c r="K81" s="694">
        <v>6556.1710083689386</v>
      </c>
      <c r="L81" s="695">
        <v>6706.47593519575</v>
      </c>
      <c r="M81" s="11"/>
    </row>
    <row r="82" spans="1:13" ht="15.75" thickBot="1">
      <c r="A82" s="10"/>
      <c r="B82" s="227" t="s">
        <v>739</v>
      </c>
      <c r="C82" s="228" t="s">
        <v>740</v>
      </c>
      <c r="D82" s="229">
        <v>0.47496960000000005</v>
      </c>
      <c r="E82" s="230">
        <v>0.72388888888888892</v>
      </c>
      <c r="F82" s="741">
        <v>6182.0973517398879</v>
      </c>
      <c r="G82" s="742">
        <v>6182.0973517398879</v>
      </c>
      <c r="H82" s="742">
        <v>6182.0973517398879</v>
      </c>
      <c r="I82" s="786">
        <v>6182.0973517398879</v>
      </c>
      <c r="J82" s="742">
        <v>6182.0973517398879</v>
      </c>
      <c r="K82" s="742">
        <v>6326.6213198425939</v>
      </c>
      <c r="L82" s="723">
        <v>6471.1452879453009</v>
      </c>
      <c r="M82" s="20"/>
    </row>
    <row r="83" spans="1:13">
      <c r="A83" s="12"/>
      <c r="B83" s="181" t="s">
        <v>741</v>
      </c>
      <c r="C83" s="182" t="s">
        <v>742</v>
      </c>
      <c r="D83" s="183">
        <v>0.45581760000000004</v>
      </c>
      <c r="E83" s="184">
        <v>0.69493333333333329</v>
      </c>
      <c r="F83" s="743">
        <v>5958.3286219376523</v>
      </c>
      <c r="G83" s="744">
        <v>5958.3286219376523</v>
      </c>
      <c r="H83" s="744">
        <v>5958.3286219376523</v>
      </c>
      <c r="I83" s="787">
        <v>5958.3286219376523</v>
      </c>
      <c r="J83" s="744">
        <v>5958.3286219376523</v>
      </c>
      <c r="K83" s="744">
        <v>5958.3286219376523</v>
      </c>
      <c r="L83" s="745">
        <v>5958.3286219376523</v>
      </c>
      <c r="M83" s="5"/>
    </row>
    <row r="84" spans="1:13">
      <c r="A84" s="10"/>
      <c r="B84" s="165" t="s">
        <v>743</v>
      </c>
      <c r="C84" s="166" t="s">
        <v>744</v>
      </c>
      <c r="D84" s="167">
        <v>0.43666559999999999</v>
      </c>
      <c r="E84" s="168">
        <v>0.66597777777777778</v>
      </c>
      <c r="F84" s="746">
        <v>5734.5598921354131</v>
      </c>
      <c r="G84" s="747">
        <v>5734.5598921354131</v>
      </c>
      <c r="H84" s="747">
        <v>5734.5598921354131</v>
      </c>
      <c r="I84" s="788">
        <v>5734.5598921354131</v>
      </c>
      <c r="J84" s="747">
        <v>5734.5598921354131</v>
      </c>
      <c r="K84" s="747">
        <v>5734.5598921354131</v>
      </c>
      <c r="L84" s="748">
        <v>5734.5598921354131</v>
      </c>
      <c r="M84" s="11"/>
    </row>
    <row r="85" spans="1:13">
      <c r="A85" s="12"/>
      <c r="B85" s="165" t="s">
        <v>745</v>
      </c>
      <c r="C85" s="166" t="s">
        <v>746</v>
      </c>
      <c r="D85" s="167">
        <v>0.41751360000000004</v>
      </c>
      <c r="E85" s="168">
        <v>0.63702222222222227</v>
      </c>
      <c r="F85" s="746">
        <v>5510.7911623331811</v>
      </c>
      <c r="G85" s="747">
        <v>5510.7911623331811</v>
      </c>
      <c r="H85" s="747">
        <v>5510.7911623331811</v>
      </c>
      <c r="I85" s="788">
        <v>5510.7911623331811</v>
      </c>
      <c r="J85" s="747">
        <v>5510.7911623331811</v>
      </c>
      <c r="K85" s="747">
        <v>5510.7911623331811</v>
      </c>
      <c r="L85" s="748">
        <v>5510.7911623331811</v>
      </c>
      <c r="M85" s="18"/>
    </row>
    <row r="86" spans="1:13">
      <c r="A86" s="12"/>
      <c r="B86" s="165" t="s">
        <v>747</v>
      </c>
      <c r="C86" s="166" t="s">
        <v>748</v>
      </c>
      <c r="D86" s="167">
        <v>0.39836160000000009</v>
      </c>
      <c r="E86" s="168">
        <v>0.60806666666666676</v>
      </c>
      <c r="F86" s="746">
        <v>5287.0224325309455</v>
      </c>
      <c r="G86" s="747">
        <v>5287.0224325309455</v>
      </c>
      <c r="H86" s="747">
        <v>5287.0224325309455</v>
      </c>
      <c r="I86" s="788">
        <v>5287.0224325309455</v>
      </c>
      <c r="J86" s="747">
        <v>5287.0224325309455</v>
      </c>
      <c r="K86" s="747">
        <v>5287.0224325309455</v>
      </c>
      <c r="L86" s="748">
        <v>5287.0224325309455</v>
      </c>
      <c r="M86" s="5"/>
    </row>
    <row r="87" spans="1:13">
      <c r="A87" s="19"/>
      <c r="B87" s="165" t="s">
        <v>749</v>
      </c>
      <c r="C87" s="166" t="s">
        <v>750</v>
      </c>
      <c r="D87" s="167">
        <v>0.37920960000000004</v>
      </c>
      <c r="E87" s="168">
        <v>0.57911111111111113</v>
      </c>
      <c r="F87" s="746">
        <v>4984.7493465980051</v>
      </c>
      <c r="G87" s="747">
        <v>4984.7493465980051</v>
      </c>
      <c r="H87" s="747">
        <v>4984.7493465980051</v>
      </c>
      <c r="I87" s="788">
        <v>4984.7493465980051</v>
      </c>
      <c r="J87" s="747">
        <v>4984.7493465980051</v>
      </c>
      <c r="K87" s="747">
        <v>4984.7493465980051</v>
      </c>
      <c r="L87" s="748">
        <v>4984.7493465980051</v>
      </c>
      <c r="M87" s="20"/>
    </row>
    <row r="88" spans="1:13" ht="15.75" thickBot="1">
      <c r="A88" s="4"/>
      <c r="B88" s="189" t="s">
        <v>751</v>
      </c>
      <c r="C88" s="174" t="s">
        <v>752</v>
      </c>
      <c r="D88" s="175">
        <v>0.36005760000000003</v>
      </c>
      <c r="E88" s="176">
        <v>0.55015555555555551</v>
      </c>
      <c r="F88" s="749">
        <v>4760.9806167957704</v>
      </c>
      <c r="G88" s="750">
        <v>4760.9806167957704</v>
      </c>
      <c r="H88" s="750">
        <v>4760.9806167957704</v>
      </c>
      <c r="I88" s="789">
        <v>4760.9806167957704</v>
      </c>
      <c r="J88" s="750">
        <v>4760.9806167957704</v>
      </c>
      <c r="K88" s="750">
        <v>4760.9806167957704</v>
      </c>
      <c r="L88" s="751">
        <v>4760.9806167957704</v>
      </c>
      <c r="M88" s="5"/>
    </row>
    <row r="89" spans="1:13">
      <c r="A89" s="19"/>
      <c r="B89" s="157" t="s">
        <v>753</v>
      </c>
      <c r="C89" s="158" t="s">
        <v>754</v>
      </c>
      <c r="D89" s="159">
        <v>0.34090560000000003</v>
      </c>
      <c r="E89" s="160">
        <v>0.5212</v>
      </c>
      <c r="F89" s="752">
        <v>4537.2118869935339</v>
      </c>
      <c r="G89" s="753">
        <v>4537.2118869935339</v>
      </c>
      <c r="H89" s="753">
        <v>4537.2118869935339</v>
      </c>
      <c r="I89" s="790">
        <v>4537.2118869935339</v>
      </c>
      <c r="J89" s="753">
        <v>4537.2118869935339</v>
      </c>
      <c r="K89" s="753">
        <v>4537.2118869935339</v>
      </c>
      <c r="L89" s="754">
        <v>4537.2118869935339</v>
      </c>
      <c r="M89" s="20"/>
    </row>
    <row r="90" spans="1:13">
      <c r="A90" s="12"/>
      <c r="B90" s="165" t="s">
        <v>755</v>
      </c>
      <c r="C90" s="166" t="s">
        <v>756</v>
      </c>
      <c r="D90" s="167">
        <v>0.32175359999999997</v>
      </c>
      <c r="E90" s="168">
        <v>0.49224444444444443</v>
      </c>
      <c r="F90" s="746">
        <v>4313.4431571912983</v>
      </c>
      <c r="G90" s="747">
        <v>4313.4431571912983</v>
      </c>
      <c r="H90" s="747">
        <v>4313.4431571912983</v>
      </c>
      <c r="I90" s="788">
        <v>4313.4431571912983</v>
      </c>
      <c r="J90" s="747">
        <v>4313.4431571912983</v>
      </c>
      <c r="K90" s="747">
        <v>4313.4431571912983</v>
      </c>
      <c r="L90" s="748">
        <v>4313.4431571912983</v>
      </c>
      <c r="M90" s="20"/>
    </row>
    <row r="91" spans="1:13" ht="15.75" thickBot="1">
      <c r="A91" s="12"/>
      <c r="B91" s="189" t="s">
        <v>757</v>
      </c>
      <c r="C91" s="174" t="s">
        <v>758</v>
      </c>
      <c r="D91" s="175">
        <v>0.30260160000000003</v>
      </c>
      <c r="E91" s="176">
        <v>0.46328888888888892</v>
      </c>
      <c r="F91" s="749">
        <v>4089.6744273890631</v>
      </c>
      <c r="G91" s="750">
        <v>4089.6744273890631</v>
      </c>
      <c r="H91" s="750">
        <v>4089.6744273890631</v>
      </c>
      <c r="I91" s="789">
        <v>4089.6744273890631</v>
      </c>
      <c r="J91" s="750">
        <v>4089.6744273890631</v>
      </c>
      <c r="K91" s="750">
        <v>4089.6744273890631</v>
      </c>
      <c r="L91" s="751">
        <v>4089.6744273890631</v>
      </c>
      <c r="M91" s="11"/>
    </row>
    <row r="92" spans="1:13" ht="15.75" thickBot="1">
      <c r="A92" s="19"/>
      <c r="B92" s="795" t="s">
        <v>1336</v>
      </c>
      <c r="C92" s="796"/>
      <c r="D92" s="796"/>
      <c r="E92" s="796"/>
      <c r="F92" s="796"/>
      <c r="G92" s="796"/>
      <c r="H92" s="796"/>
      <c r="I92" s="796"/>
      <c r="J92" s="796"/>
      <c r="K92" s="796"/>
      <c r="L92" s="797"/>
      <c r="M92" s="11"/>
    </row>
    <row r="93" spans="1:13">
      <c r="A93" s="19"/>
      <c r="B93" s="181" t="s">
        <v>759</v>
      </c>
      <c r="C93" s="182" t="s">
        <v>760</v>
      </c>
      <c r="D93" s="183">
        <v>2.1508896000000002</v>
      </c>
      <c r="E93" s="184">
        <v>3.3410000000000002</v>
      </c>
      <c r="F93" s="245">
        <v>37190.511295020668</v>
      </c>
      <c r="G93" s="246"/>
      <c r="H93" s="246"/>
      <c r="I93" s="771"/>
      <c r="J93" s="246"/>
      <c r="K93" s="246"/>
      <c r="L93" s="247"/>
      <c r="M93" s="5"/>
    </row>
    <row r="94" spans="1:13">
      <c r="A94" s="12"/>
      <c r="B94" s="165" t="s">
        <v>761</v>
      </c>
      <c r="C94" s="166" t="s">
        <v>762</v>
      </c>
      <c r="D94" s="167">
        <v>2.1269376000000002</v>
      </c>
      <c r="E94" s="168">
        <v>3.3038777777777781</v>
      </c>
      <c r="F94" s="248">
        <v>36826.59258336966</v>
      </c>
      <c r="G94" s="249"/>
      <c r="H94" s="249"/>
      <c r="I94" s="280"/>
      <c r="J94" s="249"/>
      <c r="K94" s="249"/>
      <c r="L94" s="250"/>
      <c r="M94" s="18"/>
    </row>
    <row r="95" spans="1:13">
      <c r="A95" s="37"/>
      <c r="B95" s="165" t="s">
        <v>763</v>
      </c>
      <c r="C95" s="166" t="s">
        <v>764</v>
      </c>
      <c r="D95" s="167">
        <v>2.1029856000000002</v>
      </c>
      <c r="E95" s="168">
        <v>3.2667555555555561</v>
      </c>
      <c r="F95" s="248">
        <v>36367.396658243706</v>
      </c>
      <c r="G95" s="249"/>
      <c r="H95" s="249"/>
      <c r="I95" s="280"/>
      <c r="J95" s="249"/>
      <c r="K95" s="249"/>
      <c r="L95" s="250"/>
      <c r="M95" s="11"/>
    </row>
    <row r="96" spans="1:13">
      <c r="A96" s="39"/>
      <c r="B96" s="165" t="s">
        <v>765</v>
      </c>
      <c r="C96" s="166" t="s">
        <v>766</v>
      </c>
      <c r="D96" s="167">
        <v>2.0790336000000003</v>
      </c>
      <c r="E96" s="168">
        <v>3.2296333333333331</v>
      </c>
      <c r="F96" s="248">
        <v>36003.477946592706</v>
      </c>
      <c r="G96" s="249"/>
      <c r="H96" s="249"/>
      <c r="I96" s="280"/>
      <c r="J96" s="249"/>
      <c r="K96" s="249"/>
      <c r="L96" s="250"/>
      <c r="M96" s="18"/>
    </row>
    <row r="97" spans="1:13">
      <c r="A97" s="8"/>
      <c r="B97" s="165" t="s">
        <v>767</v>
      </c>
      <c r="C97" s="166" t="s">
        <v>768</v>
      </c>
      <c r="D97" s="167">
        <v>2.0550816000000003</v>
      </c>
      <c r="E97" s="168">
        <v>3.1925111111111111</v>
      </c>
      <c r="F97" s="248">
        <v>35544.282021466744</v>
      </c>
      <c r="G97" s="249"/>
      <c r="H97" s="249"/>
      <c r="I97" s="280"/>
      <c r="J97" s="249"/>
      <c r="K97" s="249"/>
      <c r="L97" s="250"/>
      <c r="M97" s="5"/>
    </row>
    <row r="98" spans="1:13" ht="15.75" thickBot="1">
      <c r="A98" s="38"/>
      <c r="B98" s="189" t="s">
        <v>769</v>
      </c>
      <c r="C98" s="174" t="s">
        <v>770</v>
      </c>
      <c r="D98" s="175">
        <v>2.0311296000000003</v>
      </c>
      <c r="E98" s="176">
        <v>3.155388888888889</v>
      </c>
      <c r="F98" s="251">
        <v>35180.363309815752</v>
      </c>
      <c r="G98" s="252"/>
      <c r="H98" s="252"/>
      <c r="I98" s="281"/>
      <c r="J98" s="252"/>
      <c r="K98" s="252"/>
      <c r="L98" s="253"/>
      <c r="M98" s="20"/>
    </row>
    <row r="99" spans="1:13">
      <c r="A99" s="41"/>
      <c r="B99" s="181" t="s">
        <v>771</v>
      </c>
      <c r="C99" s="182" t="s">
        <v>772</v>
      </c>
      <c r="D99" s="183">
        <v>2.0071776000000003</v>
      </c>
      <c r="E99" s="184">
        <v>3.118266666666667</v>
      </c>
      <c r="F99" s="245">
        <v>32778.765253389407</v>
      </c>
      <c r="G99" s="246">
        <v>35206.767917514881</v>
      </c>
      <c r="H99" s="246"/>
      <c r="I99" s="279"/>
      <c r="J99" s="246"/>
      <c r="K99" s="246"/>
      <c r="L99" s="247"/>
      <c r="M99" s="11"/>
    </row>
    <row r="100" spans="1:13">
      <c r="A100" s="6"/>
      <c r="B100" s="165" t="s">
        <v>773</v>
      </c>
      <c r="C100" s="166" t="s">
        <v>774</v>
      </c>
      <c r="D100" s="167">
        <v>1.9832256000000001</v>
      </c>
      <c r="E100" s="168">
        <v>3.0811444444444449</v>
      </c>
      <c r="F100" s="248">
        <v>32437.970376634839</v>
      </c>
      <c r="G100" s="249">
        <v>34837.068247139774</v>
      </c>
      <c r="H100" s="249"/>
      <c r="I100" s="280"/>
      <c r="J100" s="249"/>
      <c r="K100" s="249"/>
      <c r="L100" s="250"/>
      <c r="M100" s="11"/>
    </row>
    <row r="101" spans="1:13">
      <c r="A101" s="8"/>
      <c r="B101" s="165" t="s">
        <v>775</v>
      </c>
      <c r="C101" s="166" t="s">
        <v>776</v>
      </c>
      <c r="D101" s="167">
        <v>1.9592736000000002</v>
      </c>
      <c r="E101" s="168">
        <v>3.044022222222222</v>
      </c>
      <c r="F101" s="248">
        <v>32001.898286405325</v>
      </c>
      <c r="G101" s="249">
        <v>34372.091363289714</v>
      </c>
      <c r="H101" s="249"/>
      <c r="I101" s="280"/>
      <c r="J101" s="249"/>
      <c r="K101" s="249"/>
      <c r="L101" s="250"/>
      <c r="M101" s="20"/>
    </row>
    <row r="102" spans="1:13">
      <c r="A102" s="10"/>
      <c r="B102" s="165" t="s">
        <v>777</v>
      </c>
      <c r="C102" s="166" t="s">
        <v>778</v>
      </c>
      <c r="D102" s="167">
        <v>1.9353216000000002</v>
      </c>
      <c r="E102" s="168">
        <v>3.0068999999999999</v>
      </c>
      <c r="F102" s="248">
        <v>31661.10340965075</v>
      </c>
      <c r="G102" s="249">
        <v>34002.391692914593</v>
      </c>
      <c r="H102" s="249"/>
      <c r="I102" s="280"/>
      <c r="J102" s="249"/>
      <c r="K102" s="249"/>
      <c r="L102" s="250"/>
      <c r="M102" s="5"/>
    </row>
    <row r="103" spans="1:13">
      <c r="A103" s="12"/>
      <c r="B103" s="165" t="s">
        <v>779</v>
      </c>
      <c r="C103" s="166" t="s">
        <v>780</v>
      </c>
      <c r="D103" s="167">
        <v>1.9113696000000002</v>
      </c>
      <c r="E103" s="168">
        <v>2.9697777777777778</v>
      </c>
      <c r="F103" s="248">
        <v>31225.031319421239</v>
      </c>
      <c r="G103" s="249">
        <v>33537.414809064532</v>
      </c>
      <c r="H103" s="249"/>
      <c r="I103" s="280"/>
      <c r="J103" s="249"/>
      <c r="K103" s="249"/>
      <c r="L103" s="250"/>
      <c r="M103" s="18"/>
    </row>
    <row r="104" spans="1:13" ht="15.75" thickBot="1">
      <c r="A104" s="4"/>
      <c r="B104" s="189" t="s">
        <v>781</v>
      </c>
      <c r="C104" s="174" t="s">
        <v>782</v>
      </c>
      <c r="D104" s="175">
        <v>1.8874176</v>
      </c>
      <c r="E104" s="176">
        <v>2.9326555555555558</v>
      </c>
      <c r="F104" s="254">
        <v>30884.236442666665</v>
      </c>
      <c r="G104" s="255">
        <v>33167.715138689426</v>
      </c>
      <c r="H104" s="255"/>
      <c r="I104" s="282"/>
      <c r="J104" s="255"/>
      <c r="K104" s="255"/>
      <c r="L104" s="256"/>
      <c r="M104" s="20"/>
    </row>
    <row r="105" spans="1:13">
      <c r="A105" s="19"/>
      <c r="B105" s="181" t="s">
        <v>783</v>
      </c>
      <c r="C105" s="182" t="s">
        <v>784</v>
      </c>
      <c r="D105" s="183">
        <v>1.8634656000000001</v>
      </c>
      <c r="E105" s="184">
        <v>2.8955333333333333</v>
      </c>
      <c r="F105" s="245">
        <v>28495.555582314028</v>
      </c>
      <c r="G105" s="246">
        <v>30899.079132917581</v>
      </c>
      <c r="H105" s="246">
        <v>32702.738254839362</v>
      </c>
      <c r="I105" s="279"/>
      <c r="J105" s="246"/>
      <c r="K105" s="246"/>
      <c r="L105" s="247"/>
      <c r="M105" s="5"/>
    </row>
    <row r="106" spans="1:13">
      <c r="A106" s="19"/>
      <c r="B106" s="165" t="s">
        <v>785</v>
      </c>
      <c r="C106" s="166" t="s">
        <v>786</v>
      </c>
      <c r="D106" s="167">
        <v>1.8395136000000001</v>
      </c>
      <c r="E106" s="168">
        <v>2.8584111111111112</v>
      </c>
      <c r="F106" s="248">
        <v>28096.783248687567</v>
      </c>
      <c r="G106" s="249">
        <v>30462.853606159417</v>
      </c>
      <c r="H106" s="249">
        <v>32243.388893184761</v>
      </c>
      <c r="I106" s="280"/>
      <c r="J106" s="249"/>
      <c r="K106" s="249"/>
      <c r="L106" s="250"/>
      <c r="M106" s="5"/>
    </row>
    <row r="107" spans="1:13">
      <c r="A107" s="12"/>
      <c r="B107" s="165" t="s">
        <v>787</v>
      </c>
      <c r="C107" s="166" t="s">
        <v>788</v>
      </c>
      <c r="D107" s="167">
        <v>1.8155616000000001</v>
      </c>
      <c r="E107" s="168">
        <v>2.8212888888888887</v>
      </c>
      <c r="F107" s="248">
        <v>27774.714968498858</v>
      </c>
      <c r="G107" s="249">
        <v>30116.277770680739</v>
      </c>
      <c r="H107" s="249">
        <v>31873.689222809644</v>
      </c>
      <c r="I107" s="280"/>
      <c r="J107" s="249"/>
      <c r="K107" s="249"/>
      <c r="L107" s="250"/>
      <c r="M107" s="5"/>
    </row>
    <row r="108" spans="1:13">
      <c r="A108" s="10"/>
      <c r="B108" s="165" t="s">
        <v>789</v>
      </c>
      <c r="C108" s="166" t="s">
        <v>790</v>
      </c>
      <c r="D108" s="167">
        <v>1.7916096000000001</v>
      </c>
      <c r="E108" s="168">
        <v>2.7841666666666667</v>
      </c>
      <c r="F108" s="248">
        <v>27370.315112676933</v>
      </c>
      <c r="G108" s="249">
        <v>29674.424721727104</v>
      </c>
      <c r="H108" s="249">
        <v>31408.712338959584</v>
      </c>
      <c r="I108" s="280"/>
      <c r="J108" s="249"/>
      <c r="K108" s="249"/>
      <c r="L108" s="250"/>
      <c r="M108" s="18"/>
    </row>
    <row r="109" spans="1:13">
      <c r="A109" s="19"/>
      <c r="B109" s="165" t="s">
        <v>791</v>
      </c>
      <c r="C109" s="166" t="s">
        <v>792</v>
      </c>
      <c r="D109" s="167">
        <v>1.7676575999999999</v>
      </c>
      <c r="E109" s="168">
        <v>2.7470444444444446</v>
      </c>
      <c r="F109" s="248">
        <v>27048.246832488225</v>
      </c>
      <c r="G109" s="249">
        <v>29327.848886248423</v>
      </c>
      <c r="H109" s="249">
        <v>31039.012668584466</v>
      </c>
      <c r="I109" s="280"/>
      <c r="J109" s="249"/>
      <c r="K109" s="249"/>
      <c r="L109" s="250"/>
      <c r="M109" s="20"/>
    </row>
    <row r="110" spans="1:13" ht="15.75" thickBot="1">
      <c r="A110" s="4"/>
      <c r="B110" s="189" t="s">
        <v>793</v>
      </c>
      <c r="C110" s="174" t="s">
        <v>794</v>
      </c>
      <c r="D110" s="175">
        <v>1.7437056000000002</v>
      </c>
      <c r="E110" s="176">
        <v>2.7099222222222221</v>
      </c>
      <c r="F110" s="254">
        <v>26726.178552299509</v>
      </c>
      <c r="G110" s="255">
        <v>28981.273050769745</v>
      </c>
      <c r="H110" s="255">
        <v>30669.312998209356</v>
      </c>
      <c r="I110" s="282"/>
      <c r="J110" s="255"/>
      <c r="K110" s="255"/>
      <c r="L110" s="256"/>
      <c r="M110" s="20"/>
    </row>
    <row r="111" spans="1:13">
      <c r="A111" s="10"/>
      <c r="B111" s="181" t="s">
        <v>795</v>
      </c>
      <c r="C111" s="182" t="s">
        <v>796</v>
      </c>
      <c r="D111" s="183">
        <v>1.7197536</v>
      </c>
      <c r="E111" s="184">
        <v>2.6728000000000001</v>
      </c>
      <c r="F111" s="257">
        <v>25109.116735216743</v>
      </c>
      <c r="G111" s="258">
        <v>26352.583721081202</v>
      </c>
      <c r="H111" s="258">
        <v>28575.286770815863</v>
      </c>
      <c r="I111" s="283">
        <v>30240.202883359038</v>
      </c>
      <c r="J111" s="258"/>
      <c r="K111" s="258"/>
      <c r="L111" s="259"/>
      <c r="M111" s="5"/>
    </row>
    <row r="112" spans="1:13">
      <c r="A112" s="12"/>
      <c r="B112" s="165" t="s">
        <v>797</v>
      </c>
      <c r="C112" s="166" t="s">
        <v>798</v>
      </c>
      <c r="D112" s="167">
        <v>1.6958016</v>
      </c>
      <c r="E112" s="168">
        <v>2.6356777777777776</v>
      </c>
      <c r="F112" s="248">
        <v>24801.687156414431</v>
      </c>
      <c r="G112" s="249">
        <v>26029.715251474634</v>
      </c>
      <c r="H112" s="249">
        <v>28227.742452627386</v>
      </c>
      <c r="I112" s="280">
        <v>29869.534730274128</v>
      </c>
      <c r="J112" s="249"/>
      <c r="K112" s="249"/>
      <c r="L112" s="250"/>
      <c r="M112" s="18"/>
    </row>
    <row r="113" spans="1:13">
      <c r="A113" s="10"/>
      <c r="B113" s="165" t="s">
        <v>799</v>
      </c>
      <c r="C113" s="166" t="s">
        <v>800</v>
      </c>
      <c r="D113" s="167">
        <v>1.6718496000000003</v>
      </c>
      <c r="E113" s="168">
        <v>2.5985555555555555</v>
      </c>
      <c r="F113" s="248">
        <v>24414.732664851708</v>
      </c>
      <c r="G113" s="249">
        <v>25623.444895751632</v>
      </c>
      <c r="H113" s="249">
        <v>27783.682317188799</v>
      </c>
      <c r="I113" s="280">
        <v>29402.350759939109</v>
      </c>
      <c r="J113" s="249"/>
      <c r="K113" s="249"/>
      <c r="L113" s="250"/>
      <c r="M113" s="18"/>
    </row>
    <row r="114" spans="1:13">
      <c r="A114" s="12"/>
      <c r="B114" s="165" t="s">
        <v>801</v>
      </c>
      <c r="C114" s="166" t="s">
        <v>802</v>
      </c>
      <c r="D114" s="167">
        <v>1.6478976000000001</v>
      </c>
      <c r="E114" s="168">
        <v>2.5614333333333335</v>
      </c>
      <c r="F114" s="248">
        <v>24107.303086049385</v>
      </c>
      <c r="G114" s="249">
        <v>25300.576426145071</v>
      </c>
      <c r="H114" s="249">
        <v>27436.137999000319</v>
      </c>
      <c r="I114" s="280">
        <v>29031.682606854207</v>
      </c>
      <c r="J114" s="249"/>
      <c r="K114" s="249"/>
      <c r="L114" s="250"/>
      <c r="M114" s="11"/>
    </row>
    <row r="115" spans="1:13">
      <c r="A115" s="12"/>
      <c r="B115" s="165" t="s">
        <v>803</v>
      </c>
      <c r="C115" s="166" t="s">
        <v>804</v>
      </c>
      <c r="D115" s="167">
        <v>1.6239456000000001</v>
      </c>
      <c r="E115" s="168">
        <v>2.524311111111111</v>
      </c>
      <c r="F115" s="248">
        <v>23720.348594486673</v>
      </c>
      <c r="G115" s="249">
        <v>24894.306070422073</v>
      </c>
      <c r="H115" s="249">
        <v>26992.077863561721</v>
      </c>
      <c r="I115" s="280">
        <v>28564.498636519169</v>
      </c>
      <c r="J115" s="249"/>
      <c r="K115" s="249"/>
      <c r="L115" s="250"/>
      <c r="M115" s="20"/>
    </row>
    <row r="116" spans="1:13" ht="15.75" thickBot="1">
      <c r="A116" s="19"/>
      <c r="B116" s="189" t="s">
        <v>805</v>
      </c>
      <c r="C116" s="174" t="s">
        <v>806</v>
      </c>
      <c r="D116" s="175">
        <v>1.5999935999999999</v>
      </c>
      <c r="E116" s="176">
        <v>2.4871888888888889</v>
      </c>
      <c r="F116" s="251">
        <v>23412.919015684347</v>
      </c>
      <c r="G116" s="252">
        <v>24571.437600815501</v>
      </c>
      <c r="H116" s="252">
        <v>26644.533545373262</v>
      </c>
      <c r="I116" s="281">
        <v>28193.830483434267</v>
      </c>
      <c r="J116" s="252"/>
      <c r="K116" s="252"/>
      <c r="L116" s="253"/>
      <c r="M116" s="11"/>
    </row>
    <row r="117" spans="1:13">
      <c r="A117" s="4"/>
      <c r="B117" s="181" t="s">
        <v>807</v>
      </c>
      <c r="C117" s="182" t="s">
        <v>808</v>
      </c>
      <c r="D117" s="183">
        <v>1.5760416000000002</v>
      </c>
      <c r="E117" s="184">
        <v>2.4500666666666664</v>
      </c>
      <c r="F117" s="245">
        <v>22262.877972539336</v>
      </c>
      <c r="G117" s="246">
        <v>23025.964524121635</v>
      </c>
      <c r="H117" s="246">
        <v>24165.167245092511</v>
      </c>
      <c r="I117" s="279">
        <v>26582.016685725805</v>
      </c>
      <c r="J117" s="246"/>
      <c r="K117" s="246"/>
      <c r="L117" s="247"/>
      <c r="M117" s="11"/>
    </row>
    <row r="118" spans="1:13">
      <c r="A118" s="19"/>
      <c r="B118" s="165" t="s">
        <v>809</v>
      </c>
      <c r="C118" s="166" t="s">
        <v>810</v>
      </c>
      <c r="D118" s="167">
        <v>1.5520896000000002</v>
      </c>
      <c r="E118" s="168">
        <v>2.4129444444444443</v>
      </c>
      <c r="F118" s="248">
        <v>21967.01031118524</v>
      </c>
      <c r="G118" s="249">
        <v>22718.534945319316</v>
      </c>
      <c r="H118" s="249">
        <v>23842.29877548595</v>
      </c>
      <c r="I118" s="280">
        <v>26228.691408813222</v>
      </c>
      <c r="J118" s="249"/>
      <c r="K118" s="249"/>
      <c r="L118" s="250"/>
      <c r="M118" s="20"/>
    </row>
    <row r="119" spans="1:13">
      <c r="A119" s="12"/>
      <c r="B119" s="165" t="s">
        <v>811</v>
      </c>
      <c r="C119" s="166" t="s">
        <v>812</v>
      </c>
      <c r="D119" s="167">
        <v>1.5281376</v>
      </c>
      <c r="E119" s="168">
        <v>2.3758222222222223</v>
      </c>
      <c r="F119" s="248">
        <v>21591.617737070734</v>
      </c>
      <c r="G119" s="249">
        <v>22331.580453756596</v>
      </c>
      <c r="H119" s="249">
        <v>23436.028419762937</v>
      </c>
      <c r="I119" s="280">
        <v>25778.850314650521</v>
      </c>
      <c r="J119" s="249"/>
      <c r="K119" s="249"/>
      <c r="L119" s="250"/>
      <c r="M119" s="11"/>
    </row>
    <row r="120" spans="1:13">
      <c r="A120" s="12"/>
      <c r="B120" s="165" t="s">
        <v>813</v>
      </c>
      <c r="C120" s="166" t="s">
        <v>814</v>
      </c>
      <c r="D120" s="167">
        <v>1.5041856000000002</v>
      </c>
      <c r="E120" s="168">
        <v>2.3386999999999998</v>
      </c>
      <c r="F120" s="248">
        <v>21295.750075716645</v>
      </c>
      <c r="G120" s="249">
        <v>22024.150874954277</v>
      </c>
      <c r="H120" s="249">
        <v>23113.159950156387</v>
      </c>
      <c r="I120" s="280">
        <v>25425.525037737938</v>
      </c>
      <c r="J120" s="249"/>
      <c r="K120" s="249"/>
      <c r="L120" s="250"/>
      <c r="M120" s="5"/>
    </row>
    <row r="121" spans="1:13">
      <c r="A121" s="10"/>
      <c r="B121" s="165" t="s">
        <v>815</v>
      </c>
      <c r="C121" s="166" t="s">
        <v>816</v>
      </c>
      <c r="D121" s="167">
        <v>1.4802336</v>
      </c>
      <c r="E121" s="168">
        <v>2.3015777777777777</v>
      </c>
      <c r="F121" s="248">
        <v>20920.357501602131</v>
      </c>
      <c r="G121" s="249">
        <v>21637.196383391558</v>
      </c>
      <c r="H121" s="249">
        <v>22706.889594433382</v>
      </c>
      <c r="I121" s="280">
        <v>24975.683943575241</v>
      </c>
      <c r="J121" s="249"/>
      <c r="K121" s="249"/>
      <c r="L121" s="250"/>
      <c r="M121" s="18"/>
    </row>
    <row r="122" spans="1:13" ht="15.75" thickBot="1">
      <c r="A122" s="19"/>
      <c r="B122" s="189" t="s">
        <v>817</v>
      </c>
      <c r="C122" s="174" t="s">
        <v>818</v>
      </c>
      <c r="D122" s="175">
        <v>1.4562816000000001</v>
      </c>
      <c r="E122" s="176">
        <v>2.2644555555555557</v>
      </c>
      <c r="F122" s="254">
        <v>20624.489840248032</v>
      </c>
      <c r="G122" s="255">
        <v>21329.766804589242</v>
      </c>
      <c r="H122" s="255">
        <v>22384.021124826806</v>
      </c>
      <c r="I122" s="282">
        <v>24622.358666662654</v>
      </c>
      <c r="J122" s="255"/>
      <c r="K122" s="255"/>
      <c r="L122" s="256"/>
      <c r="M122" s="18"/>
    </row>
    <row r="123" spans="1:13">
      <c r="A123" s="4"/>
      <c r="B123" s="181" t="s">
        <v>819</v>
      </c>
      <c r="C123" s="182" t="s">
        <v>820</v>
      </c>
      <c r="D123" s="183">
        <v>1.4323296000000003</v>
      </c>
      <c r="E123" s="184">
        <v>2.2273333333333332</v>
      </c>
      <c r="F123" s="257">
        <v>19555.382219240535</v>
      </c>
      <c r="G123" s="258">
        <v>20249.097266133529</v>
      </c>
      <c r="H123" s="258">
        <v>20942.812313026519</v>
      </c>
      <c r="I123" s="283">
        <v>21977.750769103815</v>
      </c>
      <c r="J123" s="258">
        <v>23825.660049053451</v>
      </c>
      <c r="K123" s="258"/>
      <c r="L123" s="259"/>
      <c r="M123" s="20"/>
    </row>
    <row r="124" spans="1:13">
      <c r="A124" s="19"/>
      <c r="B124" s="165" t="s">
        <v>821</v>
      </c>
      <c r="C124" s="166" t="s">
        <v>822</v>
      </c>
      <c r="D124" s="167">
        <v>1.4083776000000001</v>
      </c>
      <c r="E124" s="168">
        <v>2.1902111111111111</v>
      </c>
      <c r="F124" s="248">
        <v>19271.076475334656</v>
      </c>
      <c r="G124" s="249">
        <v>19953.229604779423</v>
      </c>
      <c r="H124" s="249">
        <v>20635.382734224204</v>
      </c>
      <c r="I124" s="280">
        <v>21654.882299497247</v>
      </c>
      <c r="J124" s="249">
        <v>23478.115730864985</v>
      </c>
      <c r="K124" s="249"/>
      <c r="L124" s="250"/>
      <c r="M124" s="11"/>
    </row>
    <row r="125" spans="1:13">
      <c r="A125" s="19"/>
      <c r="B125" s="165" t="s">
        <v>823</v>
      </c>
      <c r="C125" s="166" t="s">
        <v>824</v>
      </c>
      <c r="D125" s="167">
        <v>1.3844256000000001</v>
      </c>
      <c r="E125" s="168">
        <v>2.1530888888888891</v>
      </c>
      <c r="F125" s="248">
        <v>18907.245818668365</v>
      </c>
      <c r="G125" s="249">
        <v>19577.837030664927</v>
      </c>
      <c r="H125" s="249">
        <v>20248.428242661474</v>
      </c>
      <c r="I125" s="280">
        <v>21248.611943774249</v>
      </c>
      <c r="J125" s="249">
        <v>23034.055595426398</v>
      </c>
      <c r="K125" s="249"/>
      <c r="L125" s="250"/>
      <c r="M125" s="11"/>
    </row>
    <row r="126" spans="1:13">
      <c r="A126" s="12"/>
      <c r="B126" s="165" t="s">
        <v>825</v>
      </c>
      <c r="C126" s="166" t="s">
        <v>826</v>
      </c>
      <c r="D126" s="167">
        <v>1.3604735999999999</v>
      </c>
      <c r="E126" s="168">
        <v>2.115966666666667</v>
      </c>
      <c r="F126" s="248">
        <v>18622.940074762486</v>
      </c>
      <c r="G126" s="249">
        <v>19281.969369310824</v>
      </c>
      <c r="H126" s="249">
        <v>19940.998663859169</v>
      </c>
      <c r="I126" s="280">
        <v>20925.743474167681</v>
      </c>
      <c r="J126" s="249">
        <v>22686.511277237918</v>
      </c>
      <c r="K126" s="249"/>
      <c r="L126" s="250"/>
      <c r="M126" s="20"/>
    </row>
    <row r="127" spans="1:13">
      <c r="A127" s="10"/>
      <c r="B127" s="165" t="s">
        <v>827</v>
      </c>
      <c r="C127" s="166" t="s">
        <v>828</v>
      </c>
      <c r="D127" s="167">
        <v>1.3365216000000002</v>
      </c>
      <c r="E127" s="168">
        <v>2.0788444444444445</v>
      </c>
      <c r="F127" s="248">
        <v>18259.109418096195</v>
      </c>
      <c r="G127" s="249">
        <v>18906.576795196324</v>
      </c>
      <c r="H127" s="249">
        <v>19554.044172296442</v>
      </c>
      <c r="I127" s="280">
        <v>20519.473118444675</v>
      </c>
      <c r="J127" s="249">
        <v>22242.451141799324</v>
      </c>
      <c r="K127" s="249"/>
      <c r="L127" s="250"/>
      <c r="M127" s="5"/>
    </row>
    <row r="128" spans="1:13" ht="15.75" thickBot="1">
      <c r="A128" s="10"/>
      <c r="B128" s="189" t="s">
        <v>829</v>
      </c>
      <c r="C128" s="174" t="s">
        <v>830</v>
      </c>
      <c r="D128" s="175">
        <v>1.3125696000000002</v>
      </c>
      <c r="E128" s="176">
        <v>2.0417222222222224</v>
      </c>
      <c r="F128" s="251">
        <v>17974.803674190316</v>
      </c>
      <c r="G128" s="252">
        <v>18610.709133842214</v>
      </c>
      <c r="H128" s="252">
        <v>19246.614593494131</v>
      </c>
      <c r="I128" s="281">
        <v>20196.604648838125</v>
      </c>
      <c r="J128" s="252">
        <v>21894.906823610851</v>
      </c>
      <c r="K128" s="252"/>
      <c r="L128" s="253"/>
      <c r="M128" s="18"/>
    </row>
    <row r="129" spans="1:13">
      <c r="A129" s="10"/>
      <c r="B129" s="181" t="s">
        <v>831</v>
      </c>
      <c r="C129" s="182" t="s">
        <v>832</v>
      </c>
      <c r="D129" s="183">
        <v>1.2886176</v>
      </c>
      <c r="E129" s="184">
        <v>2.0046000000000004</v>
      </c>
      <c r="F129" s="245">
        <v>17298.801246422176</v>
      </c>
      <c r="G129" s="246">
        <v>17610.973017524022</v>
      </c>
      <c r="H129" s="246">
        <v>18235.316559727715</v>
      </c>
      <c r="I129" s="279">
        <v>18859.660101931408</v>
      </c>
      <c r="J129" s="246">
        <v>20045.814458359266</v>
      </c>
      <c r="K129" s="246">
        <v>22453.008218019266</v>
      </c>
      <c r="L129" s="247"/>
      <c r="M129" s="21"/>
    </row>
    <row r="130" spans="1:13">
      <c r="A130" s="19"/>
      <c r="B130" s="165" t="s">
        <v>833</v>
      </c>
      <c r="C130" s="166" t="s">
        <v>834</v>
      </c>
      <c r="D130" s="167">
        <v>1.2646656000000003</v>
      </c>
      <c r="E130" s="168">
        <v>1.9674777777777777</v>
      </c>
      <c r="F130" s="248">
        <v>17020.276461240403</v>
      </c>
      <c r="G130" s="249">
        <v>17326.667273618139</v>
      </c>
      <c r="H130" s="249">
        <v>17939.448898373619</v>
      </c>
      <c r="I130" s="280">
        <v>18552.230523129092</v>
      </c>
      <c r="J130" s="249">
        <v>19721.542646983075</v>
      </c>
      <c r="K130" s="249">
        <v>22089.863176691084</v>
      </c>
      <c r="L130" s="250"/>
      <c r="M130" s="22"/>
    </row>
    <row r="131" spans="1:13">
      <c r="A131" s="19"/>
      <c r="B131" s="165" t="s">
        <v>835</v>
      </c>
      <c r="C131" s="166" t="s">
        <v>836</v>
      </c>
      <c r="D131" s="167">
        <v>1.2407136000000001</v>
      </c>
      <c r="E131" s="168">
        <v>1.9303555555555556</v>
      </c>
      <c r="F131" s="248">
        <v>16662.226763298222</v>
      </c>
      <c r="G131" s="249">
        <v>16962.836616951856</v>
      </c>
      <c r="H131" s="249">
        <v>17564.056324259109</v>
      </c>
      <c r="I131" s="280">
        <v>18165.276031566369</v>
      </c>
      <c r="J131" s="249">
        <v>19306.684648996721</v>
      </c>
      <c r="K131" s="249">
        <v>21622.326688249173</v>
      </c>
      <c r="L131" s="250"/>
      <c r="M131" s="23"/>
    </row>
    <row r="132" spans="1:13">
      <c r="A132" s="12"/>
      <c r="B132" s="165" t="s">
        <v>837</v>
      </c>
      <c r="C132" s="166" t="s">
        <v>838</v>
      </c>
      <c r="D132" s="167">
        <v>1.2167616000000001</v>
      </c>
      <c r="E132" s="168">
        <v>1.8932333333333333</v>
      </c>
      <c r="F132" s="248">
        <v>16383.701978116444</v>
      </c>
      <c r="G132" s="249">
        <v>16678.530873045969</v>
      </c>
      <c r="H132" s="249">
        <v>17268.18866290501</v>
      </c>
      <c r="I132" s="280">
        <v>17857.846452764054</v>
      </c>
      <c r="J132" s="249">
        <v>18982.412837620523</v>
      </c>
      <c r="K132" s="249">
        <v>21259.181646920992</v>
      </c>
      <c r="L132" s="250"/>
      <c r="M132" s="22"/>
    </row>
    <row r="133" spans="1:13">
      <c r="A133" s="19"/>
      <c r="B133" s="165" t="s">
        <v>839</v>
      </c>
      <c r="C133" s="166" t="s">
        <v>840</v>
      </c>
      <c r="D133" s="167">
        <v>1.1928096000000001</v>
      </c>
      <c r="E133" s="168">
        <v>1.8561111111111113</v>
      </c>
      <c r="F133" s="248">
        <v>16025.652280174269</v>
      </c>
      <c r="G133" s="249">
        <v>16314.700216379679</v>
      </c>
      <c r="H133" s="249">
        <v>16892.796088790506</v>
      </c>
      <c r="I133" s="280">
        <v>17470.891961201331</v>
      </c>
      <c r="J133" s="249">
        <v>18567.554839634166</v>
      </c>
      <c r="K133" s="249">
        <v>20791.645158479059</v>
      </c>
      <c r="L133" s="250"/>
      <c r="M133" s="24"/>
    </row>
    <row r="134" spans="1:13" ht="15.75" thickBot="1">
      <c r="A134" s="10"/>
      <c r="B134" s="189" t="s">
        <v>841</v>
      </c>
      <c r="C134" s="174" t="s">
        <v>842</v>
      </c>
      <c r="D134" s="175">
        <v>1.1688576000000002</v>
      </c>
      <c r="E134" s="176">
        <v>1.818988888888889</v>
      </c>
      <c r="F134" s="254">
        <v>15747.127494992488</v>
      </c>
      <c r="G134" s="255">
        <v>16030.394472473799</v>
      </c>
      <c r="H134" s="255">
        <v>16596.928427436407</v>
      </c>
      <c r="I134" s="282">
        <v>17163.462382399015</v>
      </c>
      <c r="J134" s="255">
        <v>18243.283028257971</v>
      </c>
      <c r="K134" s="255">
        <v>20428.500117150903</v>
      </c>
      <c r="L134" s="256"/>
      <c r="M134" s="7"/>
    </row>
    <row r="135" spans="1:13">
      <c r="A135" s="4"/>
      <c r="B135" s="181" t="s">
        <v>843</v>
      </c>
      <c r="C135" s="182" t="s">
        <v>844</v>
      </c>
      <c r="D135" s="183">
        <v>1.1449056000000002</v>
      </c>
      <c r="E135" s="184">
        <v>1.7818666666666667</v>
      </c>
      <c r="F135" s="257">
        <v>15111.591778293117</v>
      </c>
      <c r="G135" s="258">
        <v>15389.077797050313</v>
      </c>
      <c r="H135" s="258">
        <v>15666.563815807509</v>
      </c>
      <c r="I135" s="283">
        <v>16221.535853321901</v>
      </c>
      <c r="J135" s="258">
        <v>16499.021872079098</v>
      </c>
      <c r="K135" s="258">
        <v>18138.88982453481</v>
      </c>
      <c r="L135" s="259">
        <v>19674.604591983225</v>
      </c>
      <c r="M135" s="9"/>
    </row>
    <row r="136" spans="1:13">
      <c r="A136" s="19"/>
      <c r="B136" s="165" t="s">
        <v>845</v>
      </c>
      <c r="C136" s="166" t="s">
        <v>846</v>
      </c>
      <c r="D136" s="167">
        <v>1.1209536</v>
      </c>
      <c r="E136" s="168">
        <v>1.7447444444444447</v>
      </c>
      <c r="F136" s="248">
        <v>14838.847951835443</v>
      </c>
      <c r="G136" s="249">
        <v>15110.553011868536</v>
      </c>
      <c r="H136" s="249">
        <v>15382.258071901624</v>
      </c>
      <c r="I136" s="280">
        <v>15925.668191967799</v>
      </c>
      <c r="J136" s="249">
        <v>16197.373252000891</v>
      </c>
      <c r="K136" s="249">
        <v>17807.396796990961</v>
      </c>
      <c r="L136" s="250">
        <v>19317.425363920185</v>
      </c>
      <c r="M136" s="11"/>
    </row>
    <row r="137" spans="1:13">
      <c r="A137" s="4"/>
      <c r="B137" s="165" t="s">
        <v>847</v>
      </c>
      <c r="C137" s="166" t="s">
        <v>848</v>
      </c>
      <c r="D137" s="167">
        <v>1.0970016000000002</v>
      </c>
      <c r="E137" s="168">
        <v>1.7076222222222222</v>
      </c>
      <c r="F137" s="248">
        <v>14486.579212617382</v>
      </c>
      <c r="G137" s="249">
        <v>14752.503313926356</v>
      </c>
      <c r="H137" s="249">
        <v>15018.427415235336</v>
      </c>
      <c r="I137" s="280">
        <v>15550.275617853295</v>
      </c>
      <c r="J137" s="249">
        <v>15816.199719162278</v>
      </c>
      <c r="K137" s="249">
        <v>17385.266896322297</v>
      </c>
      <c r="L137" s="250">
        <v>18855.854688743369</v>
      </c>
      <c r="M137" s="18"/>
    </row>
    <row r="138" spans="1:13">
      <c r="A138" s="10"/>
      <c r="B138" s="165" t="s">
        <v>849</v>
      </c>
      <c r="C138" s="166" t="s">
        <v>850</v>
      </c>
      <c r="D138" s="167">
        <v>1.0730496000000003</v>
      </c>
      <c r="E138" s="168">
        <v>1.6705000000000001</v>
      </c>
      <c r="F138" s="248">
        <v>14213.83538615971</v>
      </c>
      <c r="G138" s="249">
        <v>14473.978528744577</v>
      </c>
      <c r="H138" s="249">
        <v>14734.121671329456</v>
      </c>
      <c r="I138" s="280">
        <v>15254.407956499197</v>
      </c>
      <c r="J138" s="249">
        <v>15514.551099084068</v>
      </c>
      <c r="K138" s="249">
        <v>17053.773868778459</v>
      </c>
      <c r="L138" s="250">
        <v>18498.675460680326</v>
      </c>
      <c r="M138" s="5"/>
    </row>
    <row r="139" spans="1:13">
      <c r="A139" s="12"/>
      <c r="B139" s="165" t="s">
        <v>851</v>
      </c>
      <c r="C139" s="166" t="s">
        <v>852</v>
      </c>
      <c r="D139" s="167">
        <v>1.0490976000000001</v>
      </c>
      <c r="E139" s="168">
        <v>1.633377777777778</v>
      </c>
      <c r="F139" s="248">
        <v>13861.566646941643</v>
      </c>
      <c r="G139" s="249">
        <v>14115.928830802402</v>
      </c>
      <c r="H139" s="249">
        <v>14370.291014663168</v>
      </c>
      <c r="I139" s="280">
        <v>14879.01538238469</v>
      </c>
      <c r="J139" s="249">
        <v>15133.377566245452</v>
      </c>
      <c r="K139" s="249">
        <v>16631.643968109798</v>
      </c>
      <c r="L139" s="250">
        <v>18037.10478550351</v>
      </c>
      <c r="M139" s="20"/>
    </row>
    <row r="140" spans="1:13" ht="15.75" thickBot="1">
      <c r="A140" s="19"/>
      <c r="B140" s="189" t="s">
        <v>853</v>
      </c>
      <c r="C140" s="174" t="s">
        <v>854</v>
      </c>
      <c r="D140" s="175">
        <v>1.0251456000000001</v>
      </c>
      <c r="E140" s="176">
        <v>1.5962555555555555</v>
      </c>
      <c r="F140" s="251">
        <v>13588.822820483967</v>
      </c>
      <c r="G140" s="252">
        <v>13837.404045620626</v>
      </c>
      <c r="H140" s="252">
        <v>14085.985270757277</v>
      </c>
      <c r="I140" s="281">
        <v>14583.147721030591</v>
      </c>
      <c r="J140" s="252">
        <v>14831.728946167246</v>
      </c>
      <c r="K140" s="252">
        <v>16300.150940565947</v>
      </c>
      <c r="L140" s="253">
        <v>17679.925557440463</v>
      </c>
      <c r="M140" s="11"/>
    </row>
    <row r="141" spans="1:13">
      <c r="A141" s="19"/>
      <c r="B141" s="181" t="s">
        <v>855</v>
      </c>
      <c r="C141" s="182" t="s">
        <v>856</v>
      </c>
      <c r="D141" s="183">
        <v>1.0011936000000001</v>
      </c>
      <c r="E141" s="184">
        <v>1.5591333333333335</v>
      </c>
      <c r="F141" s="245">
        <v>12750.953548440808</v>
      </c>
      <c r="G141" s="246">
        <v>12993.753814853357</v>
      </c>
      <c r="H141" s="246">
        <v>13236.554081265904</v>
      </c>
      <c r="I141" s="279">
        <v>13479.354347678451</v>
      </c>
      <c r="J141" s="246">
        <v>13722.154614090994</v>
      </c>
      <c r="K141" s="246">
        <v>14627.457253732473</v>
      </c>
      <c r="L141" s="247">
        <v>15125.435069358866</v>
      </c>
      <c r="M141" s="11"/>
    </row>
    <row r="142" spans="1:13">
      <c r="A142" s="12"/>
      <c r="B142" s="165" t="s">
        <v>857</v>
      </c>
      <c r="C142" s="166" t="s">
        <v>858</v>
      </c>
      <c r="D142" s="167">
        <v>0.97724160000000015</v>
      </c>
      <c r="E142" s="168">
        <v>1.522011111111111</v>
      </c>
      <c r="F142" s="248">
        <v>12489.771639431356</v>
      </c>
      <c r="G142" s="249">
        <v>12726.790947119795</v>
      </c>
      <c r="H142" s="249">
        <v>12963.81025480823</v>
      </c>
      <c r="I142" s="280">
        <v>13200.829562496674</v>
      </c>
      <c r="J142" s="249">
        <v>13437.848870185107</v>
      </c>
      <c r="K142" s="249">
        <v>14323.897232196614</v>
      </c>
      <c r="L142" s="250">
        <v>14812.725175430896</v>
      </c>
      <c r="M142" s="20"/>
    </row>
    <row r="143" spans="1:13">
      <c r="A143" s="10"/>
      <c r="B143" s="165" t="s">
        <v>859</v>
      </c>
      <c r="C143" s="166" t="s">
        <v>860</v>
      </c>
      <c r="D143" s="167">
        <v>0.95328960000000007</v>
      </c>
      <c r="E143" s="168">
        <v>1.4848888888888889</v>
      </c>
      <c r="F143" s="248">
        <v>12149.064817661501</v>
      </c>
      <c r="G143" s="249">
        <v>12380.303166625828</v>
      </c>
      <c r="H143" s="249">
        <v>12611.541515590165</v>
      </c>
      <c r="I143" s="280">
        <v>12842.77986455449</v>
      </c>
      <c r="J143" s="249">
        <v>13074.018213518822</v>
      </c>
      <c r="K143" s="249">
        <v>13933.770090483458</v>
      </c>
      <c r="L143" s="250">
        <v>14409.429094892752</v>
      </c>
      <c r="M143" s="5"/>
    </row>
    <row r="144" spans="1:13">
      <c r="A144" s="4"/>
      <c r="B144" s="165" t="s">
        <v>861</v>
      </c>
      <c r="C144" s="166" t="s">
        <v>862</v>
      </c>
      <c r="D144" s="167">
        <v>0.9293376000000001</v>
      </c>
      <c r="E144" s="168">
        <v>1.4477666666666666</v>
      </c>
      <c r="F144" s="248">
        <v>11887.882908652049</v>
      </c>
      <c r="G144" s="249">
        <v>12113.340298892272</v>
      </c>
      <c r="H144" s="249">
        <v>12338.797689132494</v>
      </c>
      <c r="I144" s="280">
        <v>12564.255079372717</v>
      </c>
      <c r="J144" s="249">
        <v>12789.712469612939</v>
      </c>
      <c r="K144" s="249">
        <v>13630.210068947601</v>
      </c>
      <c r="L144" s="250">
        <v>14096.719200964777</v>
      </c>
      <c r="M144" s="18"/>
    </row>
    <row r="145" spans="1:13">
      <c r="A145" s="12"/>
      <c r="B145" s="165" t="s">
        <v>863</v>
      </c>
      <c r="C145" s="166" t="s">
        <v>864</v>
      </c>
      <c r="D145" s="167">
        <v>0.90538560000000001</v>
      </c>
      <c r="E145" s="168">
        <v>1.4106444444444444</v>
      </c>
      <c r="F145" s="248">
        <v>11547.176086882193</v>
      </c>
      <c r="G145" s="249">
        <v>11766.852518398307</v>
      </c>
      <c r="H145" s="249">
        <v>11986.528949914424</v>
      </c>
      <c r="I145" s="280">
        <v>12206.205381430535</v>
      </c>
      <c r="J145" s="249">
        <v>12425.881812946645</v>
      </c>
      <c r="K145" s="249">
        <v>13240.08292723444</v>
      </c>
      <c r="L145" s="250">
        <v>13693.423120426623</v>
      </c>
      <c r="M145" s="20"/>
    </row>
    <row r="146" spans="1:13" ht="15.75" thickBot="1">
      <c r="A146" s="10"/>
      <c r="B146" s="189" t="s">
        <v>865</v>
      </c>
      <c r="C146" s="174" t="s">
        <v>866</v>
      </c>
      <c r="D146" s="175">
        <v>0.88143360000000015</v>
      </c>
      <c r="E146" s="176">
        <v>1.3735222222222223</v>
      </c>
      <c r="F146" s="254">
        <v>11285.994177872748</v>
      </c>
      <c r="G146" s="255">
        <v>11499.889650664756</v>
      </c>
      <c r="H146" s="255">
        <v>11713.785123456755</v>
      </c>
      <c r="I146" s="282">
        <v>11927.680596248763</v>
      </c>
      <c r="J146" s="255">
        <v>12141.576069040768</v>
      </c>
      <c r="K146" s="255">
        <v>12936.522905698583</v>
      </c>
      <c r="L146" s="256">
        <v>13380.713226498654</v>
      </c>
      <c r="M146" s="5"/>
    </row>
    <row r="147" spans="1:13">
      <c r="A147" s="10"/>
      <c r="B147" s="181" t="s">
        <v>867</v>
      </c>
      <c r="C147" s="182" t="s">
        <v>868</v>
      </c>
      <c r="D147" s="183">
        <v>0.85748160000000018</v>
      </c>
      <c r="E147" s="184">
        <v>1.3364</v>
      </c>
      <c r="F147" s="257">
        <v>10945.287356102888</v>
      </c>
      <c r="G147" s="258">
        <v>10945.287356102888</v>
      </c>
      <c r="H147" s="258">
        <v>10945.287356102888</v>
      </c>
      <c r="I147" s="283">
        <v>11153.401870170788</v>
      </c>
      <c r="J147" s="258">
        <v>11361.516384238683</v>
      </c>
      <c r="K147" s="258">
        <v>12116.857208896818</v>
      </c>
      <c r="L147" s="259">
        <v>11777.745412374483</v>
      </c>
      <c r="M147" s="5"/>
    </row>
    <row r="148" spans="1:13">
      <c r="A148" s="10"/>
      <c r="B148" s="165" t="s">
        <v>869</v>
      </c>
      <c r="C148" s="166" t="s">
        <v>870</v>
      </c>
      <c r="D148" s="167">
        <v>0.83352960000000009</v>
      </c>
      <c r="E148" s="168">
        <v>1.2992777777777778</v>
      </c>
      <c r="F148" s="248">
        <v>10684.10544709344</v>
      </c>
      <c r="G148" s="249">
        <v>10684.10544709344</v>
      </c>
      <c r="H148" s="249">
        <v>10684.10544709344</v>
      </c>
      <c r="I148" s="280">
        <v>10886.439002437228</v>
      </c>
      <c r="J148" s="249">
        <v>11088.772557781016</v>
      </c>
      <c r="K148" s="249">
        <v>11825.228813891201</v>
      </c>
      <c r="L148" s="250">
        <v>11493.439668468593</v>
      </c>
      <c r="M148" s="5"/>
    </row>
    <row r="149" spans="1:13">
      <c r="A149" s="4"/>
      <c r="B149" s="165" t="s">
        <v>871</v>
      </c>
      <c r="C149" s="166" t="s">
        <v>872</v>
      </c>
      <c r="D149" s="167">
        <v>0.80957760000000012</v>
      </c>
      <c r="E149" s="168">
        <v>1.2621555555555555</v>
      </c>
      <c r="F149" s="248">
        <v>10343.398625323583</v>
      </c>
      <c r="G149" s="249">
        <v>10343.398625323583</v>
      </c>
      <c r="H149" s="249">
        <v>10343.398625323583</v>
      </c>
      <c r="I149" s="280">
        <v>10539.951221943264</v>
      </c>
      <c r="J149" s="249">
        <v>10736.503818562947</v>
      </c>
      <c r="K149" s="249">
        <v>11447.033298708282</v>
      </c>
      <c r="L149" s="250">
        <v>11129.609011802309</v>
      </c>
      <c r="M149" s="18"/>
    </row>
    <row r="150" spans="1:13">
      <c r="A150" s="12"/>
      <c r="B150" s="165" t="s">
        <v>873</v>
      </c>
      <c r="C150" s="166" t="s">
        <v>874</v>
      </c>
      <c r="D150" s="167">
        <v>0.78562560000000004</v>
      </c>
      <c r="E150" s="168">
        <v>1.2250333333333332</v>
      </c>
      <c r="F150" s="248">
        <v>10082.216716314133</v>
      </c>
      <c r="G150" s="249">
        <v>10082.216716314133</v>
      </c>
      <c r="H150" s="249">
        <v>10082.216716314133</v>
      </c>
      <c r="I150" s="280">
        <v>10272.988354209707</v>
      </c>
      <c r="J150" s="249">
        <v>10463.759992105275</v>
      </c>
      <c r="K150" s="249">
        <v>11155.404903702662</v>
      </c>
      <c r="L150" s="250">
        <v>10845.303267896423</v>
      </c>
      <c r="M150" s="20"/>
    </row>
    <row r="151" spans="1:13">
      <c r="A151" s="12"/>
      <c r="B151" s="165" t="s">
        <v>875</v>
      </c>
      <c r="C151" s="166" t="s">
        <v>876</v>
      </c>
      <c r="D151" s="167">
        <v>0.76167360000000017</v>
      </c>
      <c r="E151" s="168">
        <v>1.1879111111111111</v>
      </c>
      <c r="F151" s="248">
        <v>9741.5098945442824</v>
      </c>
      <c r="G151" s="249">
        <v>9741.5098945442824</v>
      </c>
      <c r="H151" s="249">
        <v>9741.5098945442824</v>
      </c>
      <c r="I151" s="280">
        <v>9926.5005737157444</v>
      </c>
      <c r="J151" s="249">
        <v>10111.491252887208</v>
      </c>
      <c r="K151" s="249">
        <v>10777.209388519748</v>
      </c>
      <c r="L151" s="250">
        <v>10481.472611230132</v>
      </c>
      <c r="M151" s="20"/>
    </row>
    <row r="152" spans="1:13" ht="15.75" thickBot="1">
      <c r="A152" s="10"/>
      <c r="B152" s="189" t="s">
        <v>877</v>
      </c>
      <c r="C152" s="174" t="s">
        <v>878</v>
      </c>
      <c r="D152" s="175">
        <v>0.7377216000000002</v>
      </c>
      <c r="E152" s="176">
        <v>1.1507888888888889</v>
      </c>
      <c r="F152" s="251">
        <v>9480.3279855348301</v>
      </c>
      <c r="G152" s="252">
        <v>9480.3279855348301</v>
      </c>
      <c r="H152" s="252">
        <v>9480.3279855348301</v>
      </c>
      <c r="I152" s="281">
        <v>9659.5377059821876</v>
      </c>
      <c r="J152" s="252">
        <v>9838.7474264295433</v>
      </c>
      <c r="K152" s="252">
        <v>10485.580993514124</v>
      </c>
      <c r="L152" s="253">
        <v>10197.166867324253</v>
      </c>
      <c r="M152" s="5"/>
    </row>
    <row r="153" spans="1:13">
      <c r="A153" s="4"/>
      <c r="B153" s="181" t="s">
        <v>879</v>
      </c>
      <c r="C153" s="182" t="s">
        <v>880</v>
      </c>
      <c r="D153" s="183">
        <v>0.71376960000000012</v>
      </c>
      <c r="E153" s="184">
        <v>1.1136666666666666</v>
      </c>
      <c r="F153" s="245">
        <v>9219.146076525376</v>
      </c>
      <c r="G153" s="246">
        <v>9219.146076525376</v>
      </c>
      <c r="H153" s="246">
        <v>9219.146076525376</v>
      </c>
      <c r="I153" s="279">
        <v>9219.146076525376</v>
      </c>
      <c r="J153" s="246">
        <v>9219.146076525376</v>
      </c>
      <c r="K153" s="246">
        <v>9836.0038026013372</v>
      </c>
      <c r="L153" s="247">
        <v>9566.003599971873</v>
      </c>
      <c r="M153" s="18"/>
    </row>
    <row r="154" spans="1:13">
      <c r="A154" s="4"/>
      <c r="B154" s="165" t="s">
        <v>881</v>
      </c>
      <c r="C154" s="166" t="s">
        <v>882</v>
      </c>
      <c r="D154" s="167">
        <v>0.68981760000000014</v>
      </c>
      <c r="E154" s="168">
        <v>1.0765444444444445</v>
      </c>
      <c r="F154" s="248">
        <v>8957.9641675159273</v>
      </c>
      <c r="G154" s="249">
        <v>8957.9641675159273</v>
      </c>
      <c r="H154" s="249">
        <v>8957.9641675159273</v>
      </c>
      <c r="I154" s="280">
        <v>8957.9641675159273</v>
      </c>
      <c r="J154" s="249">
        <v>8957.9641675159273</v>
      </c>
      <c r="K154" s="249">
        <v>9556.3070341259572</v>
      </c>
      <c r="L154" s="250">
        <v>9293.2597735142062</v>
      </c>
      <c r="M154" s="18"/>
    </row>
    <row r="155" spans="1:13">
      <c r="A155" s="19"/>
      <c r="B155" s="165" t="s">
        <v>883</v>
      </c>
      <c r="C155" s="166" t="s">
        <v>884</v>
      </c>
      <c r="D155" s="167">
        <v>0.66586560000000006</v>
      </c>
      <c r="E155" s="168">
        <v>1.0394222222222222</v>
      </c>
      <c r="F155" s="248">
        <v>8617.2573457460694</v>
      </c>
      <c r="G155" s="249">
        <v>8617.2573457460694</v>
      </c>
      <c r="H155" s="249">
        <v>8617.2573457460694</v>
      </c>
      <c r="I155" s="280">
        <v>8617.2573457460694</v>
      </c>
      <c r="J155" s="249">
        <v>8617.2573457460694</v>
      </c>
      <c r="K155" s="249">
        <v>9190.0431454732734</v>
      </c>
      <c r="L155" s="250">
        <v>8940.9910342961339</v>
      </c>
      <c r="M155" s="11"/>
    </row>
    <row r="156" spans="1:13">
      <c r="A156" s="12"/>
      <c r="B156" s="165" t="s">
        <v>885</v>
      </c>
      <c r="C156" s="166" t="s">
        <v>886</v>
      </c>
      <c r="D156" s="167">
        <v>0.64191360000000008</v>
      </c>
      <c r="E156" s="168">
        <v>1.0023000000000002</v>
      </c>
      <c r="F156" s="248">
        <v>8356.0754367366208</v>
      </c>
      <c r="G156" s="249">
        <v>8356.0754367366208</v>
      </c>
      <c r="H156" s="249">
        <v>8356.0754367366208</v>
      </c>
      <c r="I156" s="280">
        <v>8356.0754367366208</v>
      </c>
      <c r="J156" s="249">
        <v>8356.0754367366208</v>
      </c>
      <c r="K156" s="249">
        <v>8910.3463769978971</v>
      </c>
      <c r="L156" s="250">
        <v>8668.2472078384653</v>
      </c>
      <c r="M156" s="20"/>
    </row>
    <row r="157" spans="1:13">
      <c r="A157" s="19"/>
      <c r="B157" s="165" t="s">
        <v>887</v>
      </c>
      <c r="C157" s="166" t="s">
        <v>888</v>
      </c>
      <c r="D157" s="167">
        <v>0.61796160000000011</v>
      </c>
      <c r="E157" s="168">
        <v>0.9651777777777778</v>
      </c>
      <c r="F157" s="248">
        <v>8015.3686149667665</v>
      </c>
      <c r="G157" s="249">
        <v>8015.3686149667665</v>
      </c>
      <c r="H157" s="249">
        <v>8015.3686149667665</v>
      </c>
      <c r="I157" s="280">
        <v>8015.3686149667665</v>
      </c>
      <c r="J157" s="249">
        <v>8015.3686149667665</v>
      </c>
      <c r="K157" s="249">
        <v>8544.0824883452169</v>
      </c>
      <c r="L157" s="250">
        <v>8315.9784686203966</v>
      </c>
      <c r="M157" s="11"/>
    </row>
    <row r="158" spans="1:13" ht="15.75" thickBot="1">
      <c r="A158" s="19"/>
      <c r="B158" s="189" t="s">
        <v>889</v>
      </c>
      <c r="C158" s="174" t="s">
        <v>890</v>
      </c>
      <c r="D158" s="175">
        <v>0.59400960000000003</v>
      </c>
      <c r="E158" s="176">
        <v>0.92805555555555563</v>
      </c>
      <c r="F158" s="254">
        <v>7754.186705957316</v>
      </c>
      <c r="G158" s="255">
        <v>7754.186705957316</v>
      </c>
      <c r="H158" s="255">
        <v>7754.186705957316</v>
      </c>
      <c r="I158" s="282">
        <v>7754.186705957316</v>
      </c>
      <c r="J158" s="255">
        <v>7754.186705957316</v>
      </c>
      <c r="K158" s="255">
        <v>8264.385719869837</v>
      </c>
      <c r="L158" s="256">
        <v>8043.2346421627281</v>
      </c>
      <c r="M158" s="11"/>
    </row>
    <row r="159" spans="1:13">
      <c r="A159" s="12"/>
      <c r="B159" s="181" t="s">
        <v>891</v>
      </c>
      <c r="C159" s="182" t="s">
        <v>892</v>
      </c>
      <c r="D159" s="183">
        <v>0.57005760000000005</v>
      </c>
      <c r="E159" s="184">
        <v>0.89093333333333335</v>
      </c>
      <c r="F159" s="245">
        <v>7491.9842403181647</v>
      </c>
      <c r="G159" s="246">
        <v>7491.9842403181647</v>
      </c>
      <c r="H159" s="246">
        <v>7491.9842403181647</v>
      </c>
      <c r="I159" s="279">
        <v>7491.9842403181647</v>
      </c>
      <c r="J159" s="246">
        <v>7491.9842403181647</v>
      </c>
      <c r="K159" s="246">
        <v>7840.3985025653456</v>
      </c>
      <c r="L159" s="247">
        <v>7491.9842403181647</v>
      </c>
      <c r="M159" s="18"/>
    </row>
    <row r="160" spans="1:13">
      <c r="A160" s="19"/>
      <c r="B160" s="165" t="s">
        <v>893</v>
      </c>
      <c r="C160" s="166" t="s">
        <v>894</v>
      </c>
      <c r="D160" s="167">
        <v>0.54610559999999997</v>
      </c>
      <c r="E160" s="168">
        <v>0.85381111111111108</v>
      </c>
      <c r="F160" s="248">
        <v>7230.8023313087142</v>
      </c>
      <c r="G160" s="249">
        <v>7230.8023313087142</v>
      </c>
      <c r="H160" s="249">
        <v>7230.8023313087142</v>
      </c>
      <c r="I160" s="280">
        <v>7230.8023313087142</v>
      </c>
      <c r="J160" s="249">
        <v>7230.8023313087142</v>
      </c>
      <c r="K160" s="249">
        <v>7566.6675473550849</v>
      </c>
      <c r="L160" s="250">
        <v>7230.8023313087142</v>
      </c>
      <c r="M160" s="18"/>
    </row>
    <row r="161" spans="1:13" ht="15.75" thickBot="1">
      <c r="A161" s="53"/>
      <c r="B161" s="165" t="s">
        <v>895</v>
      </c>
      <c r="C161" s="166" t="s">
        <v>896</v>
      </c>
      <c r="D161" s="167">
        <v>0.52215360000000011</v>
      </c>
      <c r="E161" s="168">
        <v>0.81668888888888902</v>
      </c>
      <c r="F161" s="248">
        <v>6890.0955095388626</v>
      </c>
      <c r="G161" s="249">
        <v>6890.0955095388626</v>
      </c>
      <c r="H161" s="249">
        <v>6890.0955095388626</v>
      </c>
      <c r="I161" s="280">
        <v>6890.0955095388626</v>
      </c>
      <c r="J161" s="249">
        <v>6890.0955095388626</v>
      </c>
      <c r="K161" s="249">
        <v>7206.3694719675268</v>
      </c>
      <c r="L161" s="250">
        <v>6890.0955095388626</v>
      </c>
      <c r="M161" s="11"/>
    </row>
    <row r="162" spans="1:13">
      <c r="A162" s="38"/>
      <c r="B162" s="165" t="s">
        <v>897</v>
      </c>
      <c r="C162" s="166" t="s">
        <v>898</v>
      </c>
      <c r="D162" s="167">
        <v>0.49820160000000008</v>
      </c>
      <c r="E162" s="168">
        <v>0.77956666666666674</v>
      </c>
      <c r="F162" s="248">
        <v>6628.9136005294095</v>
      </c>
      <c r="G162" s="249">
        <v>6628.9136005294095</v>
      </c>
      <c r="H162" s="249">
        <v>6628.9136005294095</v>
      </c>
      <c r="I162" s="280">
        <v>6628.9136005294095</v>
      </c>
      <c r="J162" s="249">
        <v>6628.9136005294095</v>
      </c>
      <c r="K162" s="249">
        <v>6932.6385167572653</v>
      </c>
      <c r="L162" s="250">
        <v>6628.9136005294095</v>
      </c>
      <c r="M162" s="20"/>
    </row>
    <row r="163" spans="1:13">
      <c r="A163" s="41"/>
      <c r="B163" s="165" t="s">
        <v>899</v>
      </c>
      <c r="C163" s="166" t="s">
        <v>900</v>
      </c>
      <c r="D163" s="167">
        <v>0.47424960000000005</v>
      </c>
      <c r="E163" s="168">
        <v>0.74244444444444446</v>
      </c>
      <c r="F163" s="248">
        <v>6288.2067787595552</v>
      </c>
      <c r="G163" s="249">
        <v>6288.2067787595552</v>
      </c>
      <c r="H163" s="249">
        <v>6288.2067787595552</v>
      </c>
      <c r="I163" s="280">
        <v>6288.2067787595552</v>
      </c>
      <c r="J163" s="249">
        <v>6288.2067787595552</v>
      </c>
      <c r="K163" s="249">
        <v>6572.3404413697044</v>
      </c>
      <c r="L163" s="250">
        <v>6288.2067787595552</v>
      </c>
      <c r="M163" s="20"/>
    </row>
    <row r="164" spans="1:13" ht="15.75" thickBot="1">
      <c r="A164" s="6"/>
      <c r="B164" s="189" t="s">
        <v>901</v>
      </c>
      <c r="C164" s="174" t="s">
        <v>902</v>
      </c>
      <c r="D164" s="175">
        <v>0.45029760000000002</v>
      </c>
      <c r="E164" s="176">
        <v>0.70532222222222218</v>
      </c>
      <c r="F164" s="254">
        <v>6027.0248697501002</v>
      </c>
      <c r="G164" s="255">
        <v>6027.0248697501002</v>
      </c>
      <c r="H164" s="255">
        <v>6027.0248697501002</v>
      </c>
      <c r="I164" s="282">
        <v>6027.0248697501002</v>
      </c>
      <c r="J164" s="255">
        <v>6027.0248697501002</v>
      </c>
      <c r="K164" s="255">
        <v>6298.6094861594402</v>
      </c>
      <c r="L164" s="256">
        <v>6027.0248697501002</v>
      </c>
      <c r="M164" s="5"/>
    </row>
    <row r="165" spans="1:13">
      <c r="A165" s="8"/>
      <c r="B165" s="157" t="s">
        <v>903</v>
      </c>
      <c r="C165" s="158" t="s">
        <v>904</v>
      </c>
      <c r="D165" s="159">
        <v>0.42634559999999999</v>
      </c>
      <c r="E165" s="160">
        <v>0.66820000000000002</v>
      </c>
      <c r="F165" s="257">
        <v>5686.3180479802486</v>
      </c>
      <c r="G165" s="258">
        <v>5686.3180479802486</v>
      </c>
      <c r="H165" s="258">
        <v>5686.3180479802486</v>
      </c>
      <c r="I165" s="283">
        <v>5686.3180479802486</v>
      </c>
      <c r="J165" s="258">
        <v>5686.3180479802486</v>
      </c>
      <c r="K165" s="258">
        <v>5938.3114107718829</v>
      </c>
      <c r="L165" s="259">
        <v>5686.3180479802486</v>
      </c>
      <c r="M165" s="22"/>
    </row>
    <row r="166" spans="1:13">
      <c r="A166" s="10"/>
      <c r="B166" s="165" t="s">
        <v>905</v>
      </c>
      <c r="C166" s="166" t="s">
        <v>906</v>
      </c>
      <c r="D166" s="167">
        <v>0.40239360000000007</v>
      </c>
      <c r="E166" s="168">
        <v>0.63107777777777774</v>
      </c>
      <c r="F166" s="248">
        <v>5425.136138970799</v>
      </c>
      <c r="G166" s="249">
        <v>5425.136138970799</v>
      </c>
      <c r="H166" s="249">
        <v>5425.136138970799</v>
      </c>
      <c r="I166" s="280">
        <v>5425.136138970799</v>
      </c>
      <c r="J166" s="249">
        <v>5425.136138970799</v>
      </c>
      <c r="K166" s="249">
        <v>5664.5804555616223</v>
      </c>
      <c r="L166" s="250">
        <v>5425.136138970799</v>
      </c>
      <c r="M166" s="23"/>
    </row>
    <row r="167" spans="1:13" ht="15.75" thickBot="1">
      <c r="A167" s="12"/>
      <c r="B167" s="173" t="s">
        <v>907</v>
      </c>
      <c r="C167" s="174" t="s">
        <v>908</v>
      </c>
      <c r="D167" s="175">
        <v>0.37844160000000004</v>
      </c>
      <c r="E167" s="176">
        <v>0.59395555555555557</v>
      </c>
      <c r="F167" s="254">
        <v>5084.4293172009429</v>
      </c>
      <c r="G167" s="255">
        <v>5084.4293172009429</v>
      </c>
      <c r="H167" s="255">
        <v>5084.4293172009429</v>
      </c>
      <c r="I167" s="282">
        <v>5084.4293172009429</v>
      </c>
      <c r="J167" s="255">
        <v>5084.4293172009429</v>
      </c>
      <c r="K167" s="255">
        <v>5304.2823801740633</v>
      </c>
      <c r="L167" s="256">
        <v>5084.4293172009429</v>
      </c>
      <c r="M167" s="22"/>
    </row>
    <row r="168" spans="1:13" ht="3" customHeight="1" thickBot="1">
      <c r="A168" s="25"/>
      <c r="B168" s="26"/>
      <c r="C168" s="27"/>
      <c r="D168" s="28"/>
      <c r="E168" s="29"/>
      <c r="F168" s="30"/>
      <c r="G168" s="31"/>
      <c r="H168" s="32"/>
      <c r="I168" s="33"/>
      <c r="J168" s="34"/>
      <c r="K168" s="32"/>
      <c r="L168" s="35"/>
      <c r="M168" s="36"/>
    </row>
  </sheetData>
  <sheetProtection password="DEF0" sheet="1" objects="1" scenarios="1"/>
  <mergeCells count="15">
    <mergeCell ref="F6:L6"/>
    <mergeCell ref="B2:D2"/>
    <mergeCell ref="H2:L3"/>
    <mergeCell ref="B3:D3"/>
    <mergeCell ref="H4:L4"/>
    <mergeCell ref="H5:L5"/>
    <mergeCell ref="B16:L16"/>
    <mergeCell ref="B92:L92"/>
    <mergeCell ref="B9:L9"/>
    <mergeCell ref="B10:L10"/>
    <mergeCell ref="B12:B15"/>
    <mergeCell ref="C12:C15"/>
    <mergeCell ref="D12:D15"/>
    <mergeCell ref="E12:E15"/>
    <mergeCell ref="F12:L14"/>
  </mergeCells>
  <hyperlinks>
    <hyperlink ref="H4" r:id="rId1"/>
  </hyperlinks>
  <pageMargins left="0.70866141732283472" right="0.70866141732283472" top="0.74803149606299213" bottom="0.74803149606299213" header="0.31496062992125984" footer="0.31496062992125984"/>
  <pageSetup paperSize="9" scale="75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15"/>
  <sheetViews>
    <sheetView workbookViewId="0">
      <selection activeCell="R16" sqref="R16"/>
    </sheetView>
  </sheetViews>
  <sheetFormatPr defaultRowHeight="15"/>
  <cols>
    <col min="1" max="1" width="0.85546875" customWidth="1"/>
    <col min="2" max="2" width="11.42578125" customWidth="1"/>
    <col min="3" max="3" width="12.7109375" style="55" bestFit="1" customWidth="1"/>
    <col min="4" max="4" width="7.85546875" bestFit="1" customWidth="1"/>
    <col min="5" max="5" width="7.42578125" customWidth="1"/>
    <col min="6" max="6" width="9.140625" customWidth="1"/>
    <col min="7" max="7" width="9" customWidth="1"/>
    <col min="8" max="8" width="8.85546875" customWidth="1"/>
    <col min="9" max="9" width="9.28515625" customWidth="1"/>
    <col min="10" max="10" width="9.7109375" customWidth="1"/>
    <col min="11" max="11" width="10.140625" customWidth="1"/>
    <col min="12" max="12" width="9.7109375" customWidth="1"/>
    <col min="13" max="13" width="0.7109375" customWidth="1"/>
    <col min="14" max="14" width="9.140625" style="685"/>
  </cols>
  <sheetData>
    <row r="1" spans="1:13" ht="3.7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3" ht="10.5" customHeight="1">
      <c r="A2" s="10"/>
      <c r="B2" s="798" t="s">
        <v>1332</v>
      </c>
      <c r="C2" s="799"/>
      <c r="D2" s="799"/>
      <c r="E2" s="86"/>
      <c r="F2" s="86"/>
      <c r="G2" s="86"/>
      <c r="H2" s="800" t="s">
        <v>1718</v>
      </c>
      <c r="I2" s="801"/>
      <c r="J2" s="801"/>
      <c r="K2" s="801"/>
      <c r="L2" s="802"/>
      <c r="M2" s="74"/>
    </row>
    <row r="3" spans="1:13" ht="17.25" customHeight="1">
      <c r="A3" s="12"/>
      <c r="B3" s="805" t="s">
        <v>1334</v>
      </c>
      <c r="C3" s="806"/>
      <c r="D3" s="806"/>
      <c r="E3" s="88"/>
      <c r="F3" s="88"/>
      <c r="G3" s="88"/>
      <c r="H3" s="803"/>
      <c r="I3" s="803"/>
      <c r="J3" s="803"/>
      <c r="K3" s="803"/>
      <c r="L3" s="804"/>
      <c r="M3" s="75"/>
    </row>
    <row r="4" spans="1:13" ht="10.5" customHeight="1">
      <c r="A4" s="12"/>
      <c r="B4" s="87"/>
      <c r="C4" s="88"/>
      <c r="D4" s="88"/>
      <c r="E4" s="88"/>
      <c r="F4" s="88"/>
      <c r="G4" s="88"/>
      <c r="H4" s="807" t="s">
        <v>1333</v>
      </c>
      <c r="I4" s="807"/>
      <c r="J4" s="807"/>
      <c r="K4" s="807"/>
      <c r="L4" s="808"/>
      <c r="M4" s="75"/>
    </row>
    <row r="5" spans="1:13" ht="12.75" customHeight="1">
      <c r="A5" s="19"/>
      <c r="B5" s="89"/>
      <c r="C5" s="90"/>
      <c r="D5" s="90"/>
      <c r="E5" s="90"/>
      <c r="F5" s="76"/>
      <c r="G5" s="77"/>
      <c r="H5" s="807"/>
      <c r="I5" s="807"/>
      <c r="J5" s="807"/>
      <c r="K5" s="807"/>
      <c r="L5" s="808"/>
      <c r="M5" s="78"/>
    </row>
    <row r="6" spans="1:13" ht="12.75" customHeight="1">
      <c r="A6" s="4"/>
      <c r="B6" s="89"/>
      <c r="C6" s="90"/>
      <c r="D6" s="90"/>
      <c r="E6" s="90"/>
      <c r="F6" s="807"/>
      <c r="G6" s="818"/>
      <c r="H6" s="818"/>
      <c r="I6" s="818"/>
      <c r="J6" s="818"/>
      <c r="K6" s="818"/>
      <c r="L6" s="819"/>
      <c r="M6" s="79"/>
    </row>
    <row r="7" spans="1:13" ht="15.75" customHeight="1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13" ht="19.5" customHeight="1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13" ht="16.5" thickBot="1">
      <c r="A9" s="4"/>
      <c r="B9" s="809" t="s">
        <v>1338</v>
      </c>
      <c r="C9" s="810"/>
      <c r="D9" s="810"/>
      <c r="E9" s="810"/>
      <c r="F9" s="810"/>
      <c r="G9" s="810"/>
      <c r="H9" s="810"/>
      <c r="I9" s="810"/>
      <c r="J9" s="810"/>
      <c r="K9" s="810"/>
      <c r="L9" s="811"/>
      <c r="M9" s="5"/>
    </row>
    <row r="10" spans="1:13" ht="27" customHeight="1" thickBot="1">
      <c r="A10" s="4"/>
      <c r="B10" s="812" t="s">
        <v>1339</v>
      </c>
      <c r="C10" s="813"/>
      <c r="D10" s="813"/>
      <c r="E10" s="813"/>
      <c r="F10" s="813"/>
      <c r="G10" s="813"/>
      <c r="H10" s="813"/>
      <c r="I10" s="813"/>
      <c r="J10" s="813"/>
      <c r="K10" s="813"/>
      <c r="L10" s="814"/>
      <c r="M10" s="5"/>
    </row>
    <row r="11" spans="1:13" ht="15" customHeight="1">
      <c r="A11" s="6"/>
      <c r="B11" s="815" t="s">
        <v>0</v>
      </c>
      <c r="C11" s="815" t="s">
        <v>1</v>
      </c>
      <c r="D11" s="815" t="s">
        <v>2</v>
      </c>
      <c r="E11" s="820" t="s">
        <v>3</v>
      </c>
      <c r="F11" s="823" t="s">
        <v>4</v>
      </c>
      <c r="G11" s="824"/>
      <c r="H11" s="824"/>
      <c r="I11" s="824"/>
      <c r="J11" s="824"/>
      <c r="K11" s="824"/>
      <c r="L11" s="825"/>
      <c r="M11" s="7"/>
    </row>
    <row r="12" spans="1:13">
      <c r="A12" s="8"/>
      <c r="B12" s="816"/>
      <c r="C12" s="816"/>
      <c r="D12" s="816"/>
      <c r="E12" s="821"/>
      <c r="F12" s="826"/>
      <c r="G12" s="827"/>
      <c r="H12" s="827"/>
      <c r="I12" s="827"/>
      <c r="J12" s="827"/>
      <c r="K12" s="827"/>
      <c r="L12" s="828"/>
      <c r="M12" s="9"/>
    </row>
    <row r="13" spans="1:13" ht="19.5" customHeight="1" thickBot="1">
      <c r="A13" s="10"/>
      <c r="B13" s="816"/>
      <c r="C13" s="816"/>
      <c r="D13" s="816"/>
      <c r="E13" s="821"/>
      <c r="F13" s="829"/>
      <c r="G13" s="830"/>
      <c r="H13" s="830"/>
      <c r="I13" s="830"/>
      <c r="J13" s="830"/>
      <c r="K13" s="830"/>
      <c r="L13" s="831"/>
      <c r="M13" s="11"/>
    </row>
    <row r="14" spans="1:13" ht="21.75" customHeight="1" thickBot="1">
      <c r="A14" s="12"/>
      <c r="B14" s="817"/>
      <c r="C14" s="817"/>
      <c r="D14" s="817"/>
      <c r="E14" s="822"/>
      <c r="F14" s="13" t="s">
        <v>5</v>
      </c>
      <c r="G14" s="14" t="s">
        <v>6</v>
      </c>
      <c r="H14" s="15" t="s">
        <v>7</v>
      </c>
      <c r="I14" s="16" t="s">
        <v>8</v>
      </c>
      <c r="J14" s="13" t="s">
        <v>9</v>
      </c>
      <c r="K14" s="14" t="s">
        <v>10</v>
      </c>
      <c r="L14" s="17" t="s">
        <v>11</v>
      </c>
      <c r="M14" s="18"/>
    </row>
    <row r="15" spans="1:13" ht="17.25" customHeight="1" thickBot="1">
      <c r="A15" s="4"/>
      <c r="B15" s="834" t="s">
        <v>12</v>
      </c>
      <c r="C15" s="835"/>
      <c r="D15" s="835"/>
      <c r="E15" s="835"/>
      <c r="F15" s="835"/>
      <c r="G15" s="835"/>
      <c r="H15" s="835"/>
      <c r="I15" s="835"/>
      <c r="J15" s="835"/>
      <c r="K15" s="835"/>
      <c r="L15" s="836"/>
      <c r="M15" s="5"/>
    </row>
    <row r="16" spans="1:13">
      <c r="A16" s="19"/>
      <c r="B16" s="284" t="s">
        <v>13</v>
      </c>
      <c r="C16" s="285" t="s">
        <v>14</v>
      </c>
      <c r="D16" s="183">
        <v>2.496</v>
      </c>
      <c r="E16" s="184">
        <v>3.7330000000000001</v>
      </c>
      <c r="F16" s="286">
        <v>38210.463864181678</v>
      </c>
      <c r="G16" s="287"/>
      <c r="H16" s="288"/>
      <c r="I16" s="457"/>
      <c r="J16" s="288"/>
      <c r="K16" s="289"/>
      <c r="L16" s="290"/>
      <c r="M16" s="20"/>
    </row>
    <row r="17" spans="1:13">
      <c r="A17" s="19"/>
      <c r="B17" s="291" t="s">
        <v>15</v>
      </c>
      <c r="C17" s="292" t="s">
        <v>16</v>
      </c>
      <c r="D17" s="167">
        <v>2.4740000000000002</v>
      </c>
      <c r="E17" s="168">
        <v>3.7</v>
      </c>
      <c r="F17" s="293">
        <v>37906.942950988247</v>
      </c>
      <c r="G17" s="294"/>
      <c r="H17" s="295"/>
      <c r="I17" s="458"/>
      <c r="J17" s="295"/>
      <c r="K17" s="296"/>
      <c r="L17" s="297"/>
      <c r="M17" s="20"/>
    </row>
    <row r="18" spans="1:13">
      <c r="A18" s="19"/>
      <c r="B18" s="291" t="s">
        <v>17</v>
      </c>
      <c r="C18" s="292" t="s">
        <v>18</v>
      </c>
      <c r="D18" s="167">
        <v>2.452</v>
      </c>
      <c r="E18" s="168">
        <v>3.6669999999999998</v>
      </c>
      <c r="F18" s="293">
        <v>37507.516219661738</v>
      </c>
      <c r="G18" s="294"/>
      <c r="H18" s="295"/>
      <c r="I18" s="458"/>
      <c r="J18" s="295"/>
      <c r="K18" s="296"/>
      <c r="L18" s="297"/>
      <c r="M18" s="20"/>
    </row>
    <row r="19" spans="1:13">
      <c r="A19" s="19"/>
      <c r="B19" s="291" t="s">
        <v>19</v>
      </c>
      <c r="C19" s="292" t="s">
        <v>20</v>
      </c>
      <c r="D19" s="167">
        <v>2.4300000000000002</v>
      </c>
      <c r="E19" s="168">
        <v>3.6339999999999999</v>
      </c>
      <c r="F19" s="293">
        <v>37203.995306468292</v>
      </c>
      <c r="G19" s="294"/>
      <c r="H19" s="295"/>
      <c r="I19" s="458"/>
      <c r="J19" s="295"/>
      <c r="K19" s="296"/>
      <c r="L19" s="297"/>
      <c r="M19" s="20"/>
    </row>
    <row r="20" spans="1:13">
      <c r="A20" s="19"/>
      <c r="B20" s="291" t="s">
        <v>21</v>
      </c>
      <c r="C20" s="292" t="s">
        <v>22</v>
      </c>
      <c r="D20" s="167">
        <v>2.4079999999999999</v>
      </c>
      <c r="E20" s="168">
        <v>3.601</v>
      </c>
      <c r="F20" s="293">
        <v>36900.474393274861</v>
      </c>
      <c r="G20" s="294"/>
      <c r="H20" s="295"/>
      <c r="I20" s="458"/>
      <c r="J20" s="295"/>
      <c r="K20" s="296"/>
      <c r="L20" s="297"/>
      <c r="M20" s="20"/>
    </row>
    <row r="21" spans="1:13" ht="15.75" thickBot="1">
      <c r="A21" s="19"/>
      <c r="B21" s="298" t="s">
        <v>23</v>
      </c>
      <c r="C21" s="299" t="s">
        <v>24</v>
      </c>
      <c r="D21" s="175">
        <v>2.3860000000000001</v>
      </c>
      <c r="E21" s="176">
        <v>3.5680000000000001</v>
      </c>
      <c r="F21" s="300">
        <v>36596.953480081436</v>
      </c>
      <c r="G21" s="301"/>
      <c r="H21" s="302"/>
      <c r="I21" s="459"/>
      <c r="J21" s="302"/>
      <c r="K21" s="303"/>
      <c r="L21" s="304"/>
      <c r="M21" s="20"/>
    </row>
    <row r="22" spans="1:13">
      <c r="A22" s="19"/>
      <c r="B22" s="284" t="s">
        <v>25</v>
      </c>
      <c r="C22" s="285" t="s">
        <v>26</v>
      </c>
      <c r="D22" s="183">
        <v>2.3644851999999998</v>
      </c>
      <c r="E22" s="184">
        <v>3.5369999999999999</v>
      </c>
      <c r="F22" s="305">
        <v>33473.230643009461</v>
      </c>
      <c r="G22" s="306">
        <v>38093.772428463773</v>
      </c>
      <c r="H22" s="307"/>
      <c r="I22" s="460"/>
      <c r="J22" s="307"/>
      <c r="K22" s="306"/>
      <c r="L22" s="308"/>
      <c r="M22" s="20"/>
    </row>
    <row r="23" spans="1:13">
      <c r="A23" s="19"/>
      <c r="B23" s="291" t="s">
        <v>27</v>
      </c>
      <c r="C23" s="292" t="s">
        <v>28</v>
      </c>
      <c r="D23" s="167">
        <v>2.3425511999999999</v>
      </c>
      <c r="E23" s="168">
        <v>3.5042499999999994</v>
      </c>
      <c r="F23" s="309">
        <v>33193.412600887576</v>
      </c>
      <c r="G23" s="310">
        <v>37772.995720097511</v>
      </c>
      <c r="H23" s="311"/>
      <c r="I23" s="461"/>
      <c r="J23" s="307"/>
      <c r="K23" s="310"/>
      <c r="L23" s="308"/>
      <c r="M23" s="11"/>
    </row>
    <row r="24" spans="1:13">
      <c r="A24" s="12"/>
      <c r="B24" s="291" t="s">
        <v>29</v>
      </c>
      <c r="C24" s="292" t="s">
        <v>30</v>
      </c>
      <c r="D24" s="167">
        <v>2.3206172</v>
      </c>
      <c r="E24" s="168">
        <v>3.4714999999999994</v>
      </c>
      <c r="F24" s="309">
        <v>32823.624258056836</v>
      </c>
      <c r="G24" s="310">
        <v>37356.278837353857</v>
      </c>
      <c r="H24" s="311"/>
      <c r="I24" s="461"/>
      <c r="J24" s="307"/>
      <c r="K24" s="310"/>
      <c r="L24" s="308"/>
      <c r="M24" s="11"/>
    </row>
    <row r="25" spans="1:13">
      <c r="A25" s="10"/>
      <c r="B25" s="291" t="s">
        <v>31</v>
      </c>
      <c r="C25" s="292" t="s">
        <v>32</v>
      </c>
      <c r="D25" s="167">
        <v>2.2986832000000001</v>
      </c>
      <c r="E25" s="168">
        <v>3.4387500000000002</v>
      </c>
      <c r="F25" s="309">
        <v>32543.80621593495</v>
      </c>
      <c r="G25" s="310">
        <v>37035.502128987609</v>
      </c>
      <c r="H25" s="311"/>
      <c r="I25" s="461"/>
      <c r="J25" s="307"/>
      <c r="K25" s="310"/>
      <c r="L25" s="308"/>
      <c r="M25" s="20"/>
    </row>
    <row r="26" spans="1:13">
      <c r="A26" s="19"/>
      <c r="B26" s="291" t="s">
        <v>33</v>
      </c>
      <c r="C26" s="292" t="s">
        <v>34</v>
      </c>
      <c r="D26" s="167">
        <v>2.2767492000000003</v>
      </c>
      <c r="E26" s="168">
        <v>3.4059999999999997</v>
      </c>
      <c r="F26" s="309">
        <v>32263.988173813064</v>
      </c>
      <c r="G26" s="310">
        <v>36714.725420621347</v>
      </c>
      <c r="H26" s="311"/>
      <c r="I26" s="461"/>
      <c r="J26" s="307"/>
      <c r="K26" s="310"/>
      <c r="L26" s="308"/>
      <c r="M26" s="5"/>
    </row>
    <row r="27" spans="1:13" ht="15.75" thickBot="1">
      <c r="A27" s="4"/>
      <c r="B27" s="298" t="s">
        <v>35</v>
      </c>
      <c r="C27" s="299" t="s">
        <v>36</v>
      </c>
      <c r="D27" s="175">
        <v>2.2548151999999999</v>
      </c>
      <c r="E27" s="176">
        <v>3.3732499999999996</v>
      </c>
      <c r="F27" s="312">
        <v>31984.170131691179</v>
      </c>
      <c r="G27" s="313">
        <v>36393.948712255093</v>
      </c>
      <c r="H27" s="314"/>
      <c r="I27" s="462"/>
      <c r="J27" s="315"/>
      <c r="K27" s="313"/>
      <c r="L27" s="316"/>
      <c r="M27" s="18"/>
    </row>
    <row r="28" spans="1:13">
      <c r="A28" s="10"/>
      <c r="B28" s="317" t="s">
        <v>37</v>
      </c>
      <c r="C28" s="182" t="s">
        <v>38</v>
      </c>
      <c r="D28" s="183">
        <v>2.2328812</v>
      </c>
      <c r="E28" s="184">
        <v>3.3404999999999991</v>
      </c>
      <c r="F28" s="305">
        <v>30514.733141991572</v>
      </c>
      <c r="G28" s="307">
        <v>32504.31516115565</v>
      </c>
      <c r="H28" s="307">
        <v>36073.172003888838</v>
      </c>
      <c r="I28" s="463"/>
      <c r="J28" s="307"/>
      <c r="K28" s="319"/>
      <c r="L28" s="308"/>
      <c r="M28" s="21"/>
    </row>
    <row r="29" spans="1:13">
      <c r="A29" s="12"/>
      <c r="B29" s="320" t="s">
        <v>39</v>
      </c>
      <c r="C29" s="166" t="s">
        <v>40</v>
      </c>
      <c r="D29" s="167">
        <v>2.2109472000000001</v>
      </c>
      <c r="E29" s="168">
        <v>3.3077499999999995</v>
      </c>
      <c r="F29" s="309">
        <v>30246.578030728291</v>
      </c>
      <c r="G29" s="311">
        <v>32218.527245365218</v>
      </c>
      <c r="H29" s="311">
        <v>35752.39529552259</v>
      </c>
      <c r="I29" s="464"/>
      <c r="J29" s="311"/>
      <c r="K29" s="321"/>
      <c r="L29" s="322"/>
      <c r="M29" s="22"/>
    </row>
    <row r="30" spans="1:13">
      <c r="A30" s="10"/>
      <c r="B30" s="320" t="s">
        <v>41</v>
      </c>
      <c r="C30" s="166" t="s">
        <v>42</v>
      </c>
      <c r="D30" s="167">
        <v>2.1890132000000002</v>
      </c>
      <c r="E30" s="168">
        <v>3.2749999999999999</v>
      </c>
      <c r="F30" s="309">
        <v>29888.452618756161</v>
      </c>
      <c r="G30" s="311">
        <v>31836.799155197372</v>
      </c>
      <c r="H30" s="311">
        <v>35335.678412778921</v>
      </c>
      <c r="I30" s="464"/>
      <c r="J30" s="311"/>
      <c r="K30" s="321"/>
      <c r="L30" s="322"/>
      <c r="M30" s="23"/>
    </row>
    <row r="31" spans="1:13">
      <c r="A31" s="12"/>
      <c r="B31" s="320" t="s">
        <v>43</v>
      </c>
      <c r="C31" s="166" t="s">
        <v>44</v>
      </c>
      <c r="D31" s="167">
        <v>2.1670791999999999</v>
      </c>
      <c r="E31" s="168">
        <v>3.2422499999999999</v>
      </c>
      <c r="F31" s="309">
        <v>29620.29750749288</v>
      </c>
      <c r="G31" s="311">
        <v>31551.011239406929</v>
      </c>
      <c r="H31" s="311">
        <v>35014.901704412667</v>
      </c>
      <c r="I31" s="464"/>
      <c r="J31" s="311"/>
      <c r="K31" s="321"/>
      <c r="L31" s="322"/>
      <c r="M31" s="22"/>
    </row>
    <row r="32" spans="1:13">
      <c r="A32" s="12"/>
      <c r="B32" s="323" t="s">
        <v>45</v>
      </c>
      <c r="C32" s="158" t="s">
        <v>46</v>
      </c>
      <c r="D32" s="167">
        <v>2.1451452</v>
      </c>
      <c r="E32" s="168">
        <v>3.2094999999999998</v>
      </c>
      <c r="F32" s="305">
        <v>29352.14239622961</v>
      </c>
      <c r="G32" s="307">
        <v>31265.223323616498</v>
      </c>
      <c r="H32" s="307">
        <v>34694.124996046412</v>
      </c>
      <c r="I32" s="465"/>
      <c r="J32" s="307"/>
      <c r="K32" s="319"/>
      <c r="L32" s="308"/>
      <c r="M32" s="24"/>
    </row>
    <row r="33" spans="1:13" ht="15.75" thickBot="1">
      <c r="A33" s="19"/>
      <c r="B33" s="324" t="s">
        <v>47</v>
      </c>
      <c r="C33" s="174" t="s">
        <v>48</v>
      </c>
      <c r="D33" s="175">
        <v>2.1232112000000001</v>
      </c>
      <c r="E33" s="176">
        <v>3.1767499999999993</v>
      </c>
      <c r="F33" s="325">
        <v>28994.016984257465</v>
      </c>
      <c r="G33" s="326">
        <v>30883.495233448644</v>
      </c>
      <c r="H33" s="326">
        <v>34277.40811330275</v>
      </c>
      <c r="I33" s="466"/>
      <c r="J33" s="326"/>
      <c r="K33" s="327"/>
      <c r="L33" s="328"/>
      <c r="M33" s="7"/>
    </row>
    <row r="34" spans="1:13">
      <c r="A34" s="4"/>
      <c r="B34" s="317" t="s">
        <v>49</v>
      </c>
      <c r="C34" s="182" t="s">
        <v>50</v>
      </c>
      <c r="D34" s="183">
        <v>2.1012771999999997</v>
      </c>
      <c r="E34" s="184">
        <v>3.1439999999999997</v>
      </c>
      <c r="F34" s="329">
        <v>27046.399829355036</v>
      </c>
      <c r="G34" s="330">
        <v>28918.245274019067</v>
      </c>
      <c r="H34" s="330">
        <v>30597.707317658202</v>
      </c>
      <c r="I34" s="467">
        <v>33956.631404936496</v>
      </c>
      <c r="J34" s="330"/>
      <c r="K34" s="331"/>
      <c r="L34" s="332"/>
      <c r="M34" s="9"/>
    </row>
    <row r="35" spans="1:13">
      <c r="A35" s="19"/>
      <c r="B35" s="320" t="s">
        <v>51</v>
      </c>
      <c r="C35" s="166" t="s">
        <v>52</v>
      </c>
      <c r="D35" s="167">
        <v>2.0793432000000003</v>
      </c>
      <c r="E35" s="168">
        <v>3.1112500000000001</v>
      </c>
      <c r="F35" s="309">
        <v>26795.739114379674</v>
      </c>
      <c r="G35" s="311">
        <v>28649.951754516522</v>
      </c>
      <c r="H35" s="311">
        <v>30311.919401867763</v>
      </c>
      <c r="I35" s="468">
        <v>33635.854696570248</v>
      </c>
      <c r="J35" s="311"/>
      <c r="K35" s="321"/>
      <c r="L35" s="322"/>
      <c r="M35" s="11"/>
    </row>
    <row r="36" spans="1:13">
      <c r="A36" s="12"/>
      <c r="B36" s="320" t="s">
        <v>53</v>
      </c>
      <c r="C36" s="166" t="s">
        <v>54</v>
      </c>
      <c r="D36" s="167">
        <v>2.0574091999999999</v>
      </c>
      <c r="E36" s="168">
        <v>3.0784999999999996</v>
      </c>
      <c r="F36" s="309">
        <v>26455.108098695448</v>
      </c>
      <c r="G36" s="311">
        <v>28285.71806063658</v>
      </c>
      <c r="H36" s="311">
        <v>29930.191311699909</v>
      </c>
      <c r="I36" s="468">
        <v>33219.137813826579</v>
      </c>
      <c r="J36" s="311"/>
      <c r="K36" s="321"/>
      <c r="L36" s="322"/>
      <c r="M36" s="18"/>
    </row>
    <row r="37" spans="1:13">
      <c r="A37" s="12"/>
      <c r="B37" s="320" t="s">
        <v>55</v>
      </c>
      <c r="C37" s="166" t="s">
        <v>56</v>
      </c>
      <c r="D37" s="167">
        <v>2.0354752</v>
      </c>
      <c r="E37" s="168">
        <v>3.04575</v>
      </c>
      <c r="F37" s="309">
        <v>26204.447383720071</v>
      </c>
      <c r="G37" s="311">
        <v>28017.424541134042</v>
      </c>
      <c r="H37" s="311">
        <v>29644.403395909478</v>
      </c>
      <c r="I37" s="468">
        <v>32898.361105460324</v>
      </c>
      <c r="J37" s="311"/>
      <c r="K37" s="321"/>
      <c r="L37" s="322"/>
      <c r="M37" s="5"/>
    </row>
    <row r="38" spans="1:13">
      <c r="A38" s="10"/>
      <c r="B38" s="320" t="s">
        <v>57</v>
      </c>
      <c r="C38" s="166" t="s">
        <v>58</v>
      </c>
      <c r="D38" s="167">
        <v>2.0135412000000001</v>
      </c>
      <c r="E38" s="168">
        <v>3.0129999999999995</v>
      </c>
      <c r="F38" s="309">
        <v>25953.786668744691</v>
      </c>
      <c r="G38" s="311">
        <v>27749.131021631511</v>
      </c>
      <c r="H38" s="311">
        <v>29358.615480119042</v>
      </c>
      <c r="I38" s="468">
        <v>32577.584397094062</v>
      </c>
      <c r="J38" s="311"/>
      <c r="K38" s="321"/>
      <c r="L38" s="322"/>
      <c r="M38" s="20"/>
    </row>
    <row r="39" spans="1:13" ht="15.75" thickBot="1">
      <c r="A39" s="19"/>
      <c r="B39" s="324" t="s">
        <v>59</v>
      </c>
      <c r="C39" s="174" t="s">
        <v>60</v>
      </c>
      <c r="D39" s="175">
        <v>1.9916071999999998</v>
      </c>
      <c r="E39" s="176">
        <v>2.9802499999999994</v>
      </c>
      <c r="F39" s="334">
        <v>25613.155653060468</v>
      </c>
      <c r="G39" s="335">
        <v>27384.897327751576</v>
      </c>
      <c r="H39" s="335">
        <v>28976.887389951182</v>
      </c>
      <c r="I39" s="468">
        <v>32160.867514350393</v>
      </c>
      <c r="J39" s="335"/>
      <c r="K39" s="336"/>
      <c r="L39" s="337"/>
      <c r="M39" s="11"/>
    </row>
    <row r="40" spans="1:13">
      <c r="A40" s="4"/>
      <c r="B40" s="317" t="s">
        <v>61</v>
      </c>
      <c r="C40" s="182" t="s">
        <v>62</v>
      </c>
      <c r="D40" s="183">
        <v>1.9696732000000001</v>
      </c>
      <c r="E40" s="184">
        <v>2.9474999999999998</v>
      </c>
      <c r="F40" s="329">
        <v>24013.278979319501</v>
      </c>
      <c r="G40" s="330">
        <v>25362.494938085103</v>
      </c>
      <c r="H40" s="330">
        <v>26936.99060399679</v>
      </c>
      <c r="I40" s="469">
        <v>28691.099474160746</v>
      </c>
      <c r="J40" s="330"/>
      <c r="K40" s="330"/>
      <c r="L40" s="332"/>
      <c r="M40" s="11"/>
    </row>
    <row r="41" spans="1:13">
      <c r="A41" s="19"/>
      <c r="B41" s="320" t="s">
        <v>63</v>
      </c>
      <c r="C41" s="166" t="s">
        <v>64</v>
      </c>
      <c r="D41" s="167">
        <v>1.9477392</v>
      </c>
      <c r="E41" s="168">
        <v>2.9147499999999997</v>
      </c>
      <c r="F41" s="309">
        <v>23775.436035452476</v>
      </c>
      <c r="G41" s="311">
        <v>25111.834223109727</v>
      </c>
      <c r="H41" s="311">
        <v>26668.83549273352</v>
      </c>
      <c r="I41" s="464">
        <v>28405.3115583703</v>
      </c>
      <c r="J41" s="311"/>
      <c r="K41" s="311"/>
      <c r="L41" s="322"/>
      <c r="M41" s="20"/>
    </row>
    <row r="42" spans="1:13">
      <c r="A42" s="19"/>
      <c r="B42" s="320" t="s">
        <v>65</v>
      </c>
      <c r="C42" s="166" t="s">
        <v>66</v>
      </c>
      <c r="D42" s="167">
        <v>1.9258052000000001</v>
      </c>
      <c r="E42" s="168">
        <v>2.8819999999999997</v>
      </c>
      <c r="F42" s="309">
        <v>23454.609096555672</v>
      </c>
      <c r="G42" s="311">
        <v>24771.203207425508</v>
      </c>
      <c r="H42" s="311">
        <v>26310.710080761393</v>
      </c>
      <c r="I42" s="464">
        <v>28023.583468202469</v>
      </c>
      <c r="J42" s="311"/>
      <c r="K42" s="311"/>
      <c r="L42" s="322"/>
      <c r="M42" s="5"/>
    </row>
    <row r="43" spans="1:13">
      <c r="A43" s="12"/>
      <c r="B43" s="320" t="s">
        <v>67</v>
      </c>
      <c r="C43" s="166" t="s">
        <v>68</v>
      </c>
      <c r="D43" s="167">
        <v>1.9038712</v>
      </c>
      <c r="E43" s="168">
        <v>2.8492499999999996</v>
      </c>
      <c r="F43" s="309">
        <v>23216.766152688648</v>
      </c>
      <c r="G43" s="311">
        <v>24520.542492450131</v>
      </c>
      <c r="H43" s="311">
        <v>26042.55496949812</v>
      </c>
      <c r="I43" s="464">
        <v>27737.795552412019</v>
      </c>
      <c r="J43" s="311"/>
      <c r="K43" s="311"/>
      <c r="L43" s="322"/>
      <c r="M43" s="18"/>
    </row>
    <row r="44" spans="1:13">
      <c r="A44" s="10"/>
      <c r="B44" s="320" t="s">
        <v>69</v>
      </c>
      <c r="C44" s="166" t="s">
        <v>70</v>
      </c>
      <c r="D44" s="167">
        <v>1.8819371999999999</v>
      </c>
      <c r="E44" s="168">
        <v>2.8164999999999996</v>
      </c>
      <c r="F44" s="309">
        <v>22978.923208821634</v>
      </c>
      <c r="G44" s="311">
        <v>24269.881777474773</v>
      </c>
      <c r="H44" s="311">
        <v>25774.399858234832</v>
      </c>
      <c r="I44" s="464">
        <v>27452.007636621576</v>
      </c>
      <c r="J44" s="311"/>
      <c r="K44" s="311"/>
      <c r="L44" s="322"/>
      <c r="M44" s="20"/>
    </row>
    <row r="45" spans="1:13" ht="15.75" thickBot="1">
      <c r="A45" s="10"/>
      <c r="B45" s="324" t="s">
        <v>71</v>
      </c>
      <c r="C45" s="174" t="s">
        <v>72</v>
      </c>
      <c r="D45" s="175">
        <v>1.8600032000000002</v>
      </c>
      <c r="E45" s="176">
        <v>2.7837499999999999</v>
      </c>
      <c r="F45" s="334">
        <v>22658.09626992483</v>
      </c>
      <c r="G45" s="335">
        <v>23929.250761790543</v>
      </c>
      <c r="H45" s="335">
        <v>25416.274446262702</v>
      </c>
      <c r="I45" s="470">
        <v>27070.279546453727</v>
      </c>
      <c r="J45" s="335"/>
      <c r="K45" s="335"/>
      <c r="L45" s="337"/>
      <c r="M45" s="5"/>
    </row>
    <row r="46" spans="1:13">
      <c r="A46" s="10"/>
      <c r="B46" s="317" t="s">
        <v>73</v>
      </c>
      <c r="C46" s="182" t="s">
        <v>74</v>
      </c>
      <c r="D46" s="183">
        <v>1.8380692000000001</v>
      </c>
      <c r="E46" s="184">
        <v>2.7509999999999999</v>
      </c>
      <c r="F46" s="329">
        <v>21285.842553985411</v>
      </c>
      <c r="G46" s="330">
        <v>22418.993597098844</v>
      </c>
      <c r="H46" s="330">
        <v>23398.679789221685</v>
      </c>
      <c r="I46" s="469">
        <v>25148.119334999428</v>
      </c>
      <c r="J46" s="330">
        <v>28254.020918847546</v>
      </c>
      <c r="K46" s="331"/>
      <c r="L46" s="332"/>
      <c r="M46" s="5"/>
    </row>
    <row r="47" spans="1:13">
      <c r="A47" s="4"/>
      <c r="B47" s="320" t="s">
        <v>75</v>
      </c>
      <c r="C47" s="166" t="s">
        <v>76</v>
      </c>
      <c r="D47" s="167">
        <v>1.8161351999999999</v>
      </c>
      <c r="E47" s="168">
        <v>2.7182499999999998</v>
      </c>
      <c r="F47" s="309">
        <v>21059.690781693254</v>
      </c>
      <c r="G47" s="311">
        <v>22181.162105313277</v>
      </c>
      <c r="H47" s="311">
        <v>23149.185366577498</v>
      </c>
      <c r="I47" s="464">
        <v>24879.964223736148</v>
      </c>
      <c r="J47" s="311">
        <v>27950.738606769199</v>
      </c>
      <c r="K47" s="321"/>
      <c r="L47" s="322"/>
      <c r="M47" s="5"/>
    </row>
    <row r="48" spans="1:13">
      <c r="A48" s="12"/>
      <c r="B48" s="320" t="s">
        <v>77</v>
      </c>
      <c r="C48" s="166" t="s">
        <v>78</v>
      </c>
      <c r="D48" s="167">
        <v>1.7942012000000001</v>
      </c>
      <c r="E48" s="168">
        <v>2.6854999999999993</v>
      </c>
      <c r="F48" s="309">
        <v>20756.414720516856</v>
      </c>
      <c r="G48" s="311">
        <v>21860.358070579354</v>
      </c>
      <c r="H48" s="311">
        <v>22816.71840098497</v>
      </c>
      <c r="I48" s="464">
        <v>24521.83881176401</v>
      </c>
      <c r="J48" s="311">
        <v>27551.516120313438</v>
      </c>
      <c r="K48" s="321"/>
      <c r="L48" s="322"/>
      <c r="M48" s="18"/>
    </row>
    <row r="49" spans="1:13">
      <c r="A49" s="12"/>
      <c r="B49" s="320" t="s">
        <v>79</v>
      </c>
      <c r="C49" s="166" t="s">
        <v>80</v>
      </c>
      <c r="D49" s="167">
        <v>1.7722671999999999</v>
      </c>
      <c r="E49" s="168">
        <v>2.6527499999999997</v>
      </c>
      <c r="F49" s="309">
        <v>20530.262948224699</v>
      </c>
      <c r="G49" s="311">
        <v>21622.526578793782</v>
      </c>
      <c r="H49" s="311">
        <v>22567.223978340793</v>
      </c>
      <c r="I49" s="464">
        <v>24253.683700500726</v>
      </c>
      <c r="J49" s="311">
        <v>27248.233808235094</v>
      </c>
      <c r="K49" s="321"/>
      <c r="L49" s="322"/>
      <c r="M49" s="20"/>
    </row>
    <row r="50" spans="1:13">
      <c r="A50" s="10"/>
      <c r="B50" s="320" t="s">
        <v>81</v>
      </c>
      <c r="C50" s="166" t="s">
        <v>82</v>
      </c>
      <c r="D50" s="167">
        <v>1.7503332000000003</v>
      </c>
      <c r="E50" s="168">
        <v>2.62</v>
      </c>
      <c r="F50" s="309">
        <v>20304.111175932536</v>
      </c>
      <c r="G50" s="311">
        <v>21384.695087008215</v>
      </c>
      <c r="H50" s="311">
        <v>22317.72955569662</v>
      </c>
      <c r="I50" s="464">
        <v>23985.528589237452</v>
      </c>
      <c r="J50" s="311">
        <v>26944.951496156755</v>
      </c>
      <c r="K50" s="321"/>
      <c r="L50" s="322"/>
      <c r="M50" s="20"/>
    </row>
    <row r="51" spans="1:13" ht="15.75" thickBot="1">
      <c r="A51" s="4"/>
      <c r="B51" s="324" t="s">
        <v>83</v>
      </c>
      <c r="C51" s="174" t="s">
        <v>84</v>
      </c>
      <c r="D51" s="175">
        <v>1.7283991999999999</v>
      </c>
      <c r="E51" s="176">
        <v>2.5872499999999996</v>
      </c>
      <c r="F51" s="334">
        <v>20000.83511475613</v>
      </c>
      <c r="G51" s="335">
        <v>21063.891052274277</v>
      </c>
      <c r="H51" s="335">
        <v>21985.262590104088</v>
      </c>
      <c r="I51" s="470">
        <v>23627.403177265314</v>
      </c>
      <c r="J51" s="335">
        <v>26545.72900970099</v>
      </c>
      <c r="K51" s="336"/>
      <c r="L51" s="337"/>
      <c r="M51" s="5"/>
    </row>
    <row r="52" spans="1:13">
      <c r="A52" s="4"/>
      <c r="B52" s="317" t="s">
        <v>85</v>
      </c>
      <c r="C52" s="182" t="s">
        <v>86</v>
      </c>
      <c r="D52" s="183">
        <v>1.7064652</v>
      </c>
      <c r="E52" s="184">
        <v>2.5544999999999995</v>
      </c>
      <c r="F52" s="329">
        <v>19319.82903897838</v>
      </c>
      <c r="G52" s="330">
        <v>19770.01089323435</v>
      </c>
      <c r="H52" s="330">
        <v>20224.865196719958</v>
      </c>
      <c r="I52" s="469">
        <v>21735.768167459919</v>
      </c>
      <c r="J52" s="330">
        <v>23968.17518019463</v>
      </c>
      <c r="K52" s="331">
        <v>25787.592394137042</v>
      </c>
      <c r="L52" s="332">
        <v>26662.312208532432</v>
      </c>
      <c r="M52" s="18"/>
    </row>
    <row r="53" spans="1:13">
      <c r="A53" s="19"/>
      <c r="B53" s="320" t="s">
        <v>87</v>
      </c>
      <c r="C53" s="166" t="s">
        <v>88</v>
      </c>
      <c r="D53" s="167">
        <v>1.6845311999999999</v>
      </c>
      <c r="E53" s="168">
        <v>2.5217499999999999</v>
      </c>
      <c r="F53" s="309">
        <v>19099.508732115515</v>
      </c>
      <c r="G53" s="311">
        <v>19543.904929267974</v>
      </c>
      <c r="H53" s="311">
        <v>19992.927767324276</v>
      </c>
      <c r="I53" s="464">
        <v>21486.273744815746</v>
      </c>
      <c r="J53" s="311">
        <v>23694.050195262796</v>
      </c>
      <c r="K53" s="321">
        <v>25490.141547488001</v>
      </c>
      <c r="L53" s="322">
        <v>26335.704034736871</v>
      </c>
      <c r="M53" s="18"/>
    </row>
    <row r="54" spans="1:13">
      <c r="A54" s="12"/>
      <c r="B54" s="320" t="s">
        <v>89</v>
      </c>
      <c r="C54" s="166" t="s">
        <v>90</v>
      </c>
      <c r="D54" s="167">
        <v>1.6625972</v>
      </c>
      <c r="E54" s="168">
        <v>2.4889999999999994</v>
      </c>
      <c r="F54" s="309">
        <v>18802.064136368415</v>
      </c>
      <c r="G54" s="311">
        <v>19240.720484743135</v>
      </c>
      <c r="H54" s="311">
        <v>19683.911857370134</v>
      </c>
      <c r="I54" s="464">
        <v>21153.806779223214</v>
      </c>
      <c r="J54" s="311">
        <v>23323.985035953563</v>
      </c>
      <c r="K54" s="321">
        <v>25096.75052646155</v>
      </c>
      <c r="L54" s="322">
        <v>25913.155686563903</v>
      </c>
      <c r="M54" s="11"/>
    </row>
    <row r="55" spans="1:13">
      <c r="A55" s="19"/>
      <c r="B55" s="320" t="s">
        <v>91</v>
      </c>
      <c r="C55" s="166" t="s">
        <v>92</v>
      </c>
      <c r="D55" s="167">
        <v>1.6406632000000001</v>
      </c>
      <c r="E55" s="168">
        <v>2.4562499999999998</v>
      </c>
      <c r="F55" s="309">
        <v>18581.743829505562</v>
      </c>
      <c r="G55" s="311">
        <v>19014.614520776755</v>
      </c>
      <c r="H55" s="311">
        <v>19451.974427974448</v>
      </c>
      <c r="I55" s="464">
        <v>20904.312356579041</v>
      </c>
      <c r="J55" s="311">
        <v>23049.860051021726</v>
      </c>
      <c r="K55" s="321">
        <v>24799.29967981251</v>
      </c>
      <c r="L55" s="322">
        <v>25586.547512768349</v>
      </c>
      <c r="M55" s="20"/>
    </row>
    <row r="56" spans="1:13">
      <c r="A56" s="19"/>
      <c r="B56" s="320" t="s">
        <v>93</v>
      </c>
      <c r="C56" s="166" t="s">
        <v>94</v>
      </c>
      <c r="D56" s="167">
        <v>1.6187292</v>
      </c>
      <c r="E56" s="168">
        <v>2.4234999999999998</v>
      </c>
      <c r="F56" s="309">
        <v>18361.423522642708</v>
      </c>
      <c r="G56" s="311">
        <v>18788.508556810379</v>
      </c>
      <c r="H56" s="311">
        <v>19220.036998578773</v>
      </c>
      <c r="I56" s="464">
        <v>20654.817933934864</v>
      </c>
      <c r="J56" s="311">
        <v>22775.735066089899</v>
      </c>
      <c r="K56" s="321">
        <v>24501.848833163458</v>
      </c>
      <c r="L56" s="322">
        <v>25259.939338972799</v>
      </c>
      <c r="M56" s="11"/>
    </row>
    <row r="57" spans="1:13" ht="15.75" thickBot="1">
      <c r="A57" s="12"/>
      <c r="B57" s="324" t="s">
        <v>95</v>
      </c>
      <c r="C57" s="174" t="s">
        <v>96</v>
      </c>
      <c r="D57" s="175">
        <v>1.5967952000000001</v>
      </c>
      <c r="E57" s="176">
        <v>2.3907499999999997</v>
      </c>
      <c r="F57" s="334">
        <v>18141.103215779851</v>
      </c>
      <c r="G57" s="335">
        <v>18562.402592843999</v>
      </c>
      <c r="H57" s="335">
        <v>18988.099569183087</v>
      </c>
      <c r="I57" s="470">
        <v>20405.323511290695</v>
      </c>
      <c r="J57" s="335">
        <v>22501.610081158062</v>
      </c>
      <c r="K57" s="336">
        <v>24204.39798651441</v>
      </c>
      <c r="L57" s="337">
        <v>24933.331165177235</v>
      </c>
      <c r="M57" s="11"/>
    </row>
    <row r="58" spans="1:13">
      <c r="A58" s="19"/>
      <c r="B58" s="317" t="s">
        <v>97</v>
      </c>
      <c r="C58" s="182" t="s">
        <v>98</v>
      </c>
      <c r="D58" s="183">
        <v>1.5748612</v>
      </c>
      <c r="E58" s="184">
        <v>2.3579999999999997</v>
      </c>
      <c r="F58" s="329">
        <v>17423.793109122962</v>
      </c>
      <c r="G58" s="330">
        <v>17839.352637409371</v>
      </c>
      <c r="H58" s="330">
        <v>18259.218148319167</v>
      </c>
      <c r="I58" s="469">
        <v>19098.949170138731</v>
      </c>
      <c r="J58" s="330">
        <v>20072.856545698156</v>
      </c>
      <c r="K58" s="331">
        <v>21570.376797004647</v>
      </c>
      <c r="L58" s="332">
        <v>23391.141454578184</v>
      </c>
      <c r="M58" s="20"/>
    </row>
    <row r="59" spans="1:13">
      <c r="A59" s="10"/>
      <c r="B59" s="320" t="s">
        <v>99</v>
      </c>
      <c r="C59" s="166" t="s">
        <v>100</v>
      </c>
      <c r="D59" s="167">
        <v>1.5529272000000001</v>
      </c>
      <c r="E59" s="168">
        <v>2.3252499999999996</v>
      </c>
      <c r="F59" s="309">
        <v>17209.304267689407</v>
      </c>
      <c r="G59" s="311">
        <v>17619.078138872297</v>
      </c>
      <c r="H59" s="311">
        <v>18033.11218435278</v>
      </c>
      <c r="I59" s="464">
        <v>18861.180275313749</v>
      </c>
      <c r="J59" s="311">
        <v>19823.362123053987</v>
      </c>
      <c r="K59" s="321">
        <v>21302.221685741373</v>
      </c>
      <c r="L59" s="322">
        <v>23099.522073358432</v>
      </c>
      <c r="M59" s="11"/>
    </row>
    <row r="60" spans="1:13">
      <c r="A60" s="4"/>
      <c r="B60" s="320" t="s">
        <v>101</v>
      </c>
      <c r="C60" s="166" t="s">
        <v>102</v>
      </c>
      <c r="D60" s="167">
        <v>1.5309931999999999</v>
      </c>
      <c r="E60" s="168">
        <v>2.2925</v>
      </c>
      <c r="F60" s="309">
        <v>16917.691137371607</v>
      </c>
      <c r="G60" s="311">
        <v>17321.725159776757</v>
      </c>
      <c r="H60" s="311">
        <v>17729.927739827937</v>
      </c>
      <c r="I60" s="464">
        <v>18546.332899930294</v>
      </c>
      <c r="J60" s="311">
        <v>19490.895157461451</v>
      </c>
      <c r="K60" s="321">
        <v>20944.096273769243</v>
      </c>
      <c r="L60" s="322">
        <v>22711.96251776128</v>
      </c>
      <c r="M60" s="5"/>
    </row>
    <row r="61" spans="1:13">
      <c r="A61" s="19"/>
      <c r="B61" s="320" t="s">
        <v>103</v>
      </c>
      <c r="C61" s="166" t="s">
        <v>104</v>
      </c>
      <c r="D61" s="167">
        <v>1.5090592</v>
      </c>
      <c r="E61" s="168">
        <v>2.2597499999999999</v>
      </c>
      <c r="F61" s="309">
        <v>16703.202295938059</v>
      </c>
      <c r="G61" s="311">
        <v>17101.450661239676</v>
      </c>
      <c r="H61" s="311">
        <v>17503.821775861557</v>
      </c>
      <c r="I61" s="464">
        <v>18308.564005105316</v>
      </c>
      <c r="J61" s="311">
        <v>19241.400734817285</v>
      </c>
      <c r="K61" s="321">
        <v>20675.941162505958</v>
      </c>
      <c r="L61" s="322">
        <v>22420.343136541549</v>
      </c>
      <c r="M61" s="18"/>
    </row>
    <row r="62" spans="1:13">
      <c r="A62" s="4"/>
      <c r="B62" s="320" t="s">
        <v>105</v>
      </c>
      <c r="C62" s="166" t="s">
        <v>106</v>
      </c>
      <c r="D62" s="167">
        <v>1.4871252000000001</v>
      </c>
      <c r="E62" s="168">
        <v>2.2269999999999999</v>
      </c>
      <c r="F62" s="309">
        <v>16488.713454504505</v>
      </c>
      <c r="G62" s="311">
        <v>16881.17616270261</v>
      </c>
      <c r="H62" s="311">
        <v>17277.715811895185</v>
      </c>
      <c r="I62" s="464">
        <v>18070.795110280334</v>
      </c>
      <c r="J62" s="311">
        <v>18991.906312173105</v>
      </c>
      <c r="K62" s="321">
        <v>20407.786051242678</v>
      </c>
      <c r="L62" s="322">
        <v>22128.723755321793</v>
      </c>
      <c r="M62" s="20"/>
    </row>
    <row r="63" spans="1:13" ht="15.75" thickBot="1">
      <c r="A63" s="10"/>
      <c r="B63" s="324" t="s">
        <v>107</v>
      </c>
      <c r="C63" s="174" t="s">
        <v>108</v>
      </c>
      <c r="D63" s="175">
        <v>1.4651912</v>
      </c>
      <c r="E63" s="176">
        <v>2.1942499999999998</v>
      </c>
      <c r="F63" s="334">
        <v>16274.224613070955</v>
      </c>
      <c r="G63" s="335">
        <v>16660.901664165536</v>
      </c>
      <c r="H63" s="335">
        <v>17051.609847928808</v>
      </c>
      <c r="I63" s="470">
        <v>17833.026215455357</v>
      </c>
      <c r="J63" s="335">
        <v>18742.411889528932</v>
      </c>
      <c r="K63" s="336">
        <v>20139.630939979401</v>
      </c>
      <c r="L63" s="337">
        <v>21837.104374102062</v>
      </c>
      <c r="M63" s="5"/>
    </row>
    <row r="64" spans="1:13">
      <c r="A64" s="12"/>
      <c r="B64" s="317" t="s">
        <v>109</v>
      </c>
      <c r="C64" s="182" t="s">
        <v>110</v>
      </c>
      <c r="D64" s="183">
        <v>1.4432572000000001</v>
      </c>
      <c r="E64" s="184">
        <v>2.1614999999999998</v>
      </c>
      <c r="F64" s="329">
        <v>15597.734764419181</v>
      </c>
      <c r="G64" s="330">
        <v>15978.671966736027</v>
      </c>
      <c r="H64" s="330">
        <v>16363.548685069996</v>
      </c>
      <c r="I64" s="469">
        <v>16748.425403403966</v>
      </c>
      <c r="J64" s="330">
        <v>17518.178840071909</v>
      </c>
      <c r="K64" s="331">
        <v>17903.055558405878</v>
      </c>
      <c r="L64" s="332">
        <v>20166.382246341243</v>
      </c>
      <c r="M64" s="5"/>
    </row>
    <row r="65" spans="1:13">
      <c r="A65" s="19"/>
      <c r="B65" s="320" t="s">
        <v>111</v>
      </c>
      <c r="C65" s="166" t="s">
        <v>112</v>
      </c>
      <c r="D65" s="167">
        <v>1.4213232</v>
      </c>
      <c r="E65" s="168">
        <v>2.1287500000000001</v>
      </c>
      <c r="F65" s="309">
        <v>15389.077388414933</v>
      </c>
      <c r="G65" s="311">
        <v>15764.228933628248</v>
      </c>
      <c r="H65" s="311">
        <v>16143.274186532919</v>
      </c>
      <c r="I65" s="464">
        <v>16522.319439437586</v>
      </c>
      <c r="J65" s="311">
        <v>17280.409945246924</v>
      </c>
      <c r="K65" s="321">
        <v>17659.455198151598</v>
      </c>
      <c r="L65" s="322">
        <v>19892.39566964866</v>
      </c>
      <c r="M65" s="11"/>
    </row>
    <row r="66" spans="1:13">
      <c r="A66" s="19"/>
      <c r="B66" s="320" t="s">
        <v>113</v>
      </c>
      <c r="C66" s="166" t="s">
        <v>114</v>
      </c>
      <c r="D66" s="167">
        <v>1.3993891999999999</v>
      </c>
      <c r="E66" s="168">
        <v>2.0959999999999996</v>
      </c>
      <c r="F66" s="309">
        <v>15103.295723526435</v>
      </c>
      <c r="G66" s="311">
        <v>15472.707419962011</v>
      </c>
      <c r="H66" s="311">
        <v>15845.921207437377</v>
      </c>
      <c r="I66" s="464">
        <v>16219.134994912745</v>
      </c>
      <c r="J66" s="311">
        <v>16965.562569863472</v>
      </c>
      <c r="K66" s="321">
        <v>17338.776357338844</v>
      </c>
      <c r="L66" s="322">
        <v>19528.438792247223</v>
      </c>
      <c r="M66" s="18"/>
    </row>
    <row r="67" spans="1:13">
      <c r="A67" s="12"/>
      <c r="B67" s="320" t="s">
        <v>115</v>
      </c>
      <c r="C67" s="166" t="s">
        <v>116</v>
      </c>
      <c r="D67" s="167">
        <v>1.3774552</v>
      </c>
      <c r="E67" s="168">
        <v>2.0632499999999996</v>
      </c>
      <c r="F67" s="309">
        <v>14894.638347522186</v>
      </c>
      <c r="G67" s="311">
        <v>15258.264386854242</v>
      </c>
      <c r="H67" s="311">
        <v>15625.646708900302</v>
      </c>
      <c r="I67" s="464">
        <v>15993.029030946365</v>
      </c>
      <c r="J67" s="311">
        <v>16727.793675038494</v>
      </c>
      <c r="K67" s="321">
        <v>17095.175997084552</v>
      </c>
      <c r="L67" s="322">
        <v>19254.452215554644</v>
      </c>
      <c r="M67" s="20"/>
    </row>
    <row r="68" spans="1:13">
      <c r="A68" s="10"/>
      <c r="B68" s="320" t="s">
        <v>117</v>
      </c>
      <c r="C68" s="166" t="s">
        <v>118</v>
      </c>
      <c r="D68" s="167">
        <v>1.3555212000000001</v>
      </c>
      <c r="E68" s="168">
        <v>2.0305</v>
      </c>
      <c r="F68" s="309">
        <v>14685.980971517936</v>
      </c>
      <c r="G68" s="311">
        <v>15043.821353746469</v>
      </c>
      <c r="H68" s="311">
        <v>15405.372210363234</v>
      </c>
      <c r="I68" s="464">
        <v>15766.923066979989</v>
      </c>
      <c r="J68" s="311">
        <v>16490.024780213513</v>
      </c>
      <c r="K68" s="321">
        <v>16851.575636830272</v>
      </c>
      <c r="L68" s="322">
        <v>18980.465638862061</v>
      </c>
      <c r="M68" s="20"/>
    </row>
    <row r="69" spans="1:13" ht="15.75" thickBot="1">
      <c r="A69" s="4"/>
      <c r="B69" s="324" t="s">
        <v>119</v>
      </c>
      <c r="C69" s="174" t="s">
        <v>120</v>
      </c>
      <c r="D69" s="175">
        <v>1.3335872000000002</v>
      </c>
      <c r="E69" s="176">
        <v>1.9977499999999997</v>
      </c>
      <c r="F69" s="334">
        <v>14477.323595513692</v>
      </c>
      <c r="G69" s="335">
        <v>14829.3783206387</v>
      </c>
      <c r="H69" s="335">
        <v>15185.09771182616</v>
      </c>
      <c r="I69" s="470">
        <v>15540.817103013618</v>
      </c>
      <c r="J69" s="335">
        <v>16252.255885388537</v>
      </c>
      <c r="K69" s="336">
        <v>16607.975276575991</v>
      </c>
      <c r="L69" s="337">
        <v>18706.479062169474</v>
      </c>
      <c r="M69" s="5"/>
    </row>
    <row r="70" spans="1:13">
      <c r="A70" s="12"/>
      <c r="B70" s="317" t="s">
        <v>121</v>
      </c>
      <c r="C70" s="182" t="s">
        <v>122</v>
      </c>
      <c r="D70" s="183">
        <v>1.3116532000000001</v>
      </c>
      <c r="E70" s="184">
        <v>1.9650000000000001</v>
      </c>
      <c r="F70" s="329">
        <v>13918.778293751282</v>
      </c>
      <c r="G70" s="665">
        <v>14265.047361772768</v>
      </c>
      <c r="H70" s="665">
        <v>14614.935287530927</v>
      </c>
      <c r="I70" s="674">
        <v>14964.823213289083</v>
      </c>
      <c r="J70" s="665">
        <v>15314.711139047242</v>
      </c>
      <c r="K70" s="666">
        <v>15664.599064805398</v>
      </c>
      <c r="L70" s="332">
        <v>16830.005845122992</v>
      </c>
      <c r="M70" s="18"/>
    </row>
    <row r="71" spans="1:13">
      <c r="A71" s="10"/>
      <c r="B71" s="320" t="s">
        <v>123</v>
      </c>
      <c r="C71" s="166" t="s">
        <v>124</v>
      </c>
      <c r="D71" s="167">
        <v>1.2897192</v>
      </c>
      <c r="E71" s="168">
        <v>1.9322499999999998</v>
      </c>
      <c r="F71" s="309">
        <v>13638.828094292086</v>
      </c>
      <c r="G71" s="349">
        <v>13979.357313535835</v>
      </c>
      <c r="H71" s="349">
        <v>14323.413773864686</v>
      </c>
      <c r="I71" s="675">
        <v>14667.470234193546</v>
      </c>
      <c r="J71" s="349">
        <v>15011.526694522396</v>
      </c>
      <c r="K71" s="350">
        <v>15355.583154851245</v>
      </c>
      <c r="L71" s="322">
        <v>16497.538879530468</v>
      </c>
      <c r="M71" s="18"/>
    </row>
    <row r="72" spans="1:13">
      <c r="A72" s="10"/>
      <c r="B72" s="320" t="s">
        <v>125</v>
      </c>
      <c r="C72" s="166" t="s">
        <v>126</v>
      </c>
      <c r="D72" s="167">
        <v>1.2677852000000001</v>
      </c>
      <c r="E72" s="168">
        <v>1.8994999999999997</v>
      </c>
      <c r="F72" s="309">
        <v>13358.877894832893</v>
      </c>
      <c r="G72" s="349">
        <v>13693.667265298898</v>
      </c>
      <c r="H72" s="349">
        <v>14031.892260198447</v>
      </c>
      <c r="I72" s="675">
        <v>14370.117255097999</v>
      </c>
      <c r="J72" s="349">
        <v>14708.34224999755</v>
      </c>
      <c r="K72" s="350">
        <v>15046.567244897096</v>
      </c>
      <c r="L72" s="322">
        <v>16165.071913937934</v>
      </c>
      <c r="M72" s="11"/>
    </row>
    <row r="73" spans="1:13">
      <c r="A73" s="10"/>
      <c r="B73" s="320" t="s">
        <v>127</v>
      </c>
      <c r="C73" s="166" t="s">
        <v>128</v>
      </c>
      <c r="D73" s="167">
        <v>1.2458511999999999</v>
      </c>
      <c r="E73" s="168">
        <v>1.8667499999999999</v>
      </c>
      <c r="F73" s="309">
        <v>13156.051984257947</v>
      </c>
      <c r="G73" s="349">
        <v>13485.055697620432</v>
      </c>
      <c r="H73" s="349">
        <v>13817.449227090679</v>
      </c>
      <c r="I73" s="675">
        <v>14149.842756560927</v>
      </c>
      <c r="J73" s="349">
        <v>14482.236286031173</v>
      </c>
      <c r="K73" s="350">
        <v>14814.629815501417</v>
      </c>
      <c r="L73" s="322">
        <v>15915.577491293765</v>
      </c>
      <c r="M73" s="20"/>
    </row>
    <row r="74" spans="1:13">
      <c r="A74" s="4"/>
      <c r="B74" s="320" t="s">
        <v>129</v>
      </c>
      <c r="C74" s="166" t="s">
        <v>130</v>
      </c>
      <c r="D74" s="167">
        <v>1.2239172</v>
      </c>
      <c r="E74" s="168">
        <v>1.8339999999999996</v>
      </c>
      <c r="F74" s="309">
        <v>12953.226073682999</v>
      </c>
      <c r="G74" s="349">
        <v>13276.444129941963</v>
      </c>
      <c r="H74" s="349">
        <v>13603.006193982905</v>
      </c>
      <c r="I74" s="675">
        <v>13929.568258023852</v>
      </c>
      <c r="J74" s="349">
        <v>14256.130322064797</v>
      </c>
      <c r="K74" s="350">
        <v>14582.692386105738</v>
      </c>
      <c r="L74" s="322">
        <v>15666.083068649592</v>
      </c>
      <c r="M74" s="11"/>
    </row>
    <row r="75" spans="1:13" ht="15.75" thickBot="1">
      <c r="A75" s="12"/>
      <c r="B75" s="324" t="s">
        <v>131</v>
      </c>
      <c r="C75" s="174" t="s">
        <v>132</v>
      </c>
      <c r="D75" s="175">
        <v>1.2019832000000001</v>
      </c>
      <c r="E75" s="176">
        <v>1.80125</v>
      </c>
      <c r="F75" s="309">
        <v>12750.400163108052</v>
      </c>
      <c r="G75" s="667">
        <v>13067.832562263491</v>
      </c>
      <c r="H75" s="667">
        <v>13388.563160875136</v>
      </c>
      <c r="I75" s="676">
        <v>13709.293759486776</v>
      </c>
      <c r="J75" s="667">
        <v>14030.024358098419</v>
      </c>
      <c r="K75" s="668">
        <v>14350.754956710067</v>
      </c>
      <c r="L75" s="337">
        <v>15416.588646005412</v>
      </c>
      <c r="M75" s="11"/>
    </row>
    <row r="76" spans="1:13">
      <c r="A76" s="12"/>
      <c r="B76" s="317" t="s">
        <v>133</v>
      </c>
      <c r="C76" s="355" t="s">
        <v>134</v>
      </c>
      <c r="D76" s="183">
        <v>1.1800492</v>
      </c>
      <c r="E76" s="184">
        <v>1.7685</v>
      </c>
      <c r="F76" s="409">
        <v>12232.675119350766</v>
      </c>
      <c r="G76" s="665">
        <v>12544.321861402685</v>
      </c>
      <c r="H76" s="665">
        <v>12859.220994585017</v>
      </c>
      <c r="I76" s="674">
        <v>13174.120127767363</v>
      </c>
      <c r="J76" s="665">
        <v>13174.120127767363</v>
      </c>
      <c r="K76" s="666">
        <v>13803.918394132041</v>
      </c>
      <c r="L76" s="332">
        <v>14118.817527314379</v>
      </c>
      <c r="M76" s="20"/>
    </row>
    <row r="77" spans="1:13">
      <c r="A77" s="10"/>
      <c r="B77" s="320" t="s">
        <v>135</v>
      </c>
      <c r="C77" s="357" t="s">
        <v>136</v>
      </c>
      <c r="D77" s="167">
        <v>1.1581152000000001</v>
      </c>
      <c r="E77" s="168">
        <v>1.7357499999999997</v>
      </c>
      <c r="F77" s="358">
        <v>12035.680674205121</v>
      </c>
      <c r="G77" s="349">
        <v>12341.541759153517</v>
      </c>
      <c r="H77" s="349">
        <v>12650.609426906552</v>
      </c>
      <c r="I77" s="675">
        <v>12959.677094659586</v>
      </c>
      <c r="J77" s="349">
        <v>12959.677094659586</v>
      </c>
      <c r="K77" s="350">
        <v>13577.812430165666</v>
      </c>
      <c r="L77" s="322">
        <v>13886.880097918704</v>
      </c>
      <c r="M77" s="11"/>
    </row>
    <row r="78" spans="1:13">
      <c r="A78" s="4"/>
      <c r="B78" s="320" t="s">
        <v>137</v>
      </c>
      <c r="C78" s="357" t="s">
        <v>138</v>
      </c>
      <c r="D78" s="167">
        <v>1.1361812</v>
      </c>
      <c r="E78" s="168">
        <v>1.7029999999999998</v>
      </c>
      <c r="F78" s="358">
        <v>11761.56194017523</v>
      </c>
      <c r="G78" s="349">
        <v>12061.683176345883</v>
      </c>
      <c r="H78" s="349">
        <v>12364.919378669616</v>
      </c>
      <c r="I78" s="675">
        <v>12668.155580993352</v>
      </c>
      <c r="J78" s="349">
        <v>12668.155580993352</v>
      </c>
      <c r="K78" s="350">
        <v>13274.627985640826</v>
      </c>
      <c r="L78" s="322">
        <v>13577.864187964562</v>
      </c>
      <c r="M78" s="5"/>
    </row>
    <row r="79" spans="1:13">
      <c r="A79" s="4"/>
      <c r="B79" s="320" t="s">
        <v>139</v>
      </c>
      <c r="C79" s="357" t="s">
        <v>140</v>
      </c>
      <c r="D79" s="167">
        <v>1.1142471999999999</v>
      </c>
      <c r="E79" s="168">
        <v>1.6702499999999996</v>
      </c>
      <c r="F79" s="358">
        <v>11564.567495029585</v>
      </c>
      <c r="G79" s="349">
        <v>11858.903074096714</v>
      </c>
      <c r="H79" s="349">
        <v>12156.307810991149</v>
      </c>
      <c r="I79" s="675">
        <v>12453.712547885583</v>
      </c>
      <c r="J79" s="349">
        <v>12453.712547885583</v>
      </c>
      <c r="K79" s="350">
        <v>13048.522021674446</v>
      </c>
      <c r="L79" s="322">
        <v>13345.926758568876</v>
      </c>
      <c r="M79" s="18"/>
    </row>
    <row r="80" spans="1:13">
      <c r="A80" s="19"/>
      <c r="B80" s="359" t="s">
        <v>141</v>
      </c>
      <c r="C80" s="360" t="s">
        <v>142</v>
      </c>
      <c r="D80" s="167">
        <v>1.0923132</v>
      </c>
      <c r="E80" s="168">
        <v>1.6375</v>
      </c>
      <c r="F80" s="361">
        <v>11367.57304988394</v>
      </c>
      <c r="G80" s="362">
        <v>11656.122971847548</v>
      </c>
      <c r="H80" s="362">
        <v>11947.696243312676</v>
      </c>
      <c r="I80" s="769">
        <v>12239.269514777809</v>
      </c>
      <c r="J80" s="362">
        <v>12239.269514777809</v>
      </c>
      <c r="K80" s="363">
        <v>12822.416057708071</v>
      </c>
      <c r="L80" s="322">
        <v>13113.989329173195</v>
      </c>
      <c r="M80" s="5"/>
    </row>
    <row r="81" spans="1:13" ht="15.75" thickBot="1">
      <c r="A81" s="12"/>
      <c r="B81" s="324" t="s">
        <v>143</v>
      </c>
      <c r="C81" s="365" t="s">
        <v>144</v>
      </c>
      <c r="D81" s="175">
        <v>1.0703792000000001</v>
      </c>
      <c r="E81" s="176">
        <v>1.6047499999999999</v>
      </c>
      <c r="F81" s="366">
        <v>11093.454315854047</v>
      </c>
      <c r="G81" s="352">
        <v>11376.264389039918</v>
      </c>
      <c r="H81" s="352">
        <v>11662.006195075743</v>
      </c>
      <c r="I81" s="770">
        <v>11947.748001111569</v>
      </c>
      <c r="J81" s="352">
        <v>11947.748001111569</v>
      </c>
      <c r="K81" s="353">
        <v>12519.231613183223</v>
      </c>
      <c r="L81" s="345">
        <v>12804.973419219055</v>
      </c>
      <c r="M81" s="5"/>
    </row>
    <row r="82" spans="1:13">
      <c r="A82" s="10"/>
      <c r="B82" s="367" t="s">
        <v>145</v>
      </c>
      <c r="C82" s="182" t="s">
        <v>146</v>
      </c>
      <c r="D82" s="183">
        <v>1.0484452000000002</v>
      </c>
      <c r="E82" s="184">
        <v>1.5719999999999998</v>
      </c>
      <c r="F82" s="338">
        <v>10616.549530101885</v>
      </c>
      <c r="G82" s="368">
        <v>10613.663605577702</v>
      </c>
      <c r="H82" s="318">
        <v>10893.573946184228</v>
      </c>
      <c r="I82" s="463">
        <v>10893.573946184228</v>
      </c>
      <c r="J82" s="318">
        <v>11173.48428679075</v>
      </c>
      <c r="K82" s="339">
        <v>11453.394627397276</v>
      </c>
      <c r="L82" s="341">
        <v>11733.304968003802</v>
      </c>
      <c r="M82" s="18"/>
    </row>
    <row r="83" spans="1:13">
      <c r="A83" s="10"/>
      <c r="B83" s="369" t="s">
        <v>147</v>
      </c>
      <c r="C83" s="166" t="s">
        <v>148</v>
      </c>
      <c r="D83" s="167">
        <v>1.0265112000000001</v>
      </c>
      <c r="E83" s="168">
        <v>1.5392499999999998</v>
      </c>
      <c r="F83" s="309">
        <v>10425.386550385541</v>
      </c>
      <c r="G83" s="310">
        <v>10422.546434187143</v>
      </c>
      <c r="H83" s="311">
        <v>10696.625309364363</v>
      </c>
      <c r="I83" s="464">
        <v>10696.625309364363</v>
      </c>
      <c r="J83" s="311">
        <v>10970.704184541582</v>
      </c>
      <c r="K83" s="321">
        <v>11244.783059718806</v>
      </c>
      <c r="L83" s="322">
        <v>11518.861934896031</v>
      </c>
      <c r="M83" s="11"/>
    </row>
    <row r="84" spans="1:13">
      <c r="A84" s="10"/>
      <c r="B84" s="369" t="s">
        <v>149</v>
      </c>
      <c r="C84" s="166" t="s">
        <v>150</v>
      </c>
      <c r="D84" s="167">
        <v>1.0045771999999999</v>
      </c>
      <c r="E84" s="168">
        <v>1.5064999999999997</v>
      </c>
      <c r="F84" s="309">
        <v>10157.099281784947</v>
      </c>
      <c r="G84" s="310">
        <v>10154.350782238113</v>
      </c>
      <c r="H84" s="311">
        <v>10422.598191986035</v>
      </c>
      <c r="I84" s="464">
        <v>10422.598191986035</v>
      </c>
      <c r="J84" s="311">
        <v>10690.845601733956</v>
      </c>
      <c r="K84" s="321">
        <v>10959.093011481873</v>
      </c>
      <c r="L84" s="322">
        <v>11227.34042122979</v>
      </c>
      <c r="M84" s="11"/>
    </row>
    <row r="85" spans="1:13">
      <c r="A85" s="4"/>
      <c r="B85" s="369" t="s">
        <v>151</v>
      </c>
      <c r="C85" s="166" t="s">
        <v>152</v>
      </c>
      <c r="D85" s="167">
        <v>0.98264320000000005</v>
      </c>
      <c r="E85" s="168">
        <v>1.4737499999999999</v>
      </c>
      <c r="F85" s="309">
        <v>9965.9363020686069</v>
      </c>
      <c r="G85" s="310">
        <v>9963.2336108475502</v>
      </c>
      <c r="H85" s="311">
        <v>10225.649555166166</v>
      </c>
      <c r="I85" s="464">
        <v>10225.649555166166</v>
      </c>
      <c r="J85" s="311">
        <v>10488.065499484788</v>
      </c>
      <c r="K85" s="321">
        <v>10750.481443803405</v>
      </c>
      <c r="L85" s="322">
        <v>11012.897388122015</v>
      </c>
      <c r="M85" s="20"/>
    </row>
    <row r="86" spans="1:13">
      <c r="A86" s="12"/>
      <c r="B86" s="369" t="s">
        <v>153</v>
      </c>
      <c r="C86" s="166" t="s">
        <v>154</v>
      </c>
      <c r="D86" s="167">
        <v>0.96070920000000004</v>
      </c>
      <c r="E86" s="168">
        <v>1.4409999999999998</v>
      </c>
      <c r="F86" s="309">
        <v>9774.7733223522646</v>
      </c>
      <c r="G86" s="310">
        <v>9772.1164394569896</v>
      </c>
      <c r="H86" s="311">
        <v>10028.7009183463</v>
      </c>
      <c r="I86" s="464">
        <v>10028.7009183463</v>
      </c>
      <c r="J86" s="311">
        <v>10285.285397235619</v>
      </c>
      <c r="K86" s="321">
        <v>10541.869876124932</v>
      </c>
      <c r="L86" s="322">
        <v>10798.454355014246</v>
      </c>
      <c r="M86" s="18"/>
    </row>
    <row r="87" spans="1:13" ht="15.75" thickBot="1">
      <c r="A87" s="12"/>
      <c r="B87" s="370" t="s">
        <v>155</v>
      </c>
      <c r="C87" s="174" t="s">
        <v>156</v>
      </c>
      <c r="D87" s="175">
        <v>0.93877520000000014</v>
      </c>
      <c r="E87" s="176">
        <v>1.4082499999999998</v>
      </c>
      <c r="F87" s="312">
        <v>9506.4860537516761</v>
      </c>
      <c r="G87" s="313">
        <v>9503.9207875079628</v>
      </c>
      <c r="H87" s="314">
        <v>9754.6738009679775</v>
      </c>
      <c r="I87" s="466">
        <v>9754.6738009679775</v>
      </c>
      <c r="J87" s="314">
        <v>10005.426814427987</v>
      </c>
      <c r="K87" s="343">
        <v>10256.179827888001</v>
      </c>
      <c r="L87" s="345">
        <v>10506.932841348009</v>
      </c>
      <c r="M87" s="11"/>
    </row>
    <row r="88" spans="1:13">
      <c r="A88" s="10"/>
      <c r="B88" s="367" t="s">
        <v>157</v>
      </c>
      <c r="C88" s="182" t="s">
        <v>158</v>
      </c>
      <c r="D88" s="183">
        <v>0.9168411999999998</v>
      </c>
      <c r="E88" s="184">
        <v>1.3754999999999999</v>
      </c>
      <c r="F88" s="404">
        <v>9070.401526004629</v>
      </c>
      <c r="G88" s="307">
        <v>9312.8036161174041</v>
      </c>
      <c r="H88" s="307">
        <v>9312.8036161174041</v>
      </c>
      <c r="I88" s="465">
        <v>9312.8036161174041</v>
      </c>
      <c r="J88" s="319">
        <v>9557.7251641481107</v>
      </c>
      <c r="K88" s="319">
        <v>9802.6467121788191</v>
      </c>
      <c r="L88" s="308">
        <v>10047.568260209529</v>
      </c>
      <c r="M88" s="20"/>
    </row>
    <row r="89" spans="1:13">
      <c r="A89" s="4"/>
      <c r="B89" s="369" t="s">
        <v>159</v>
      </c>
      <c r="C89" s="166" t="s">
        <v>160</v>
      </c>
      <c r="D89" s="167">
        <v>0.89490720000000001</v>
      </c>
      <c r="E89" s="168">
        <v>1.3427499999999997</v>
      </c>
      <c r="F89" s="358">
        <v>8885.0700117175875</v>
      </c>
      <c r="G89" s="311">
        <v>9121.6864447268381</v>
      </c>
      <c r="H89" s="311">
        <v>9121.6864447268381</v>
      </c>
      <c r="I89" s="464">
        <v>9121.6864447268381</v>
      </c>
      <c r="J89" s="321">
        <v>9360.7765273282475</v>
      </c>
      <c r="K89" s="321">
        <v>9599.8666099296534</v>
      </c>
      <c r="L89" s="322">
        <v>9838.9566925310573</v>
      </c>
      <c r="M89" s="11"/>
    </row>
    <row r="90" spans="1:13">
      <c r="A90" s="4"/>
      <c r="B90" s="369" t="s">
        <v>161</v>
      </c>
      <c r="C90" s="166" t="s">
        <v>162</v>
      </c>
      <c r="D90" s="167">
        <v>0.8729732</v>
      </c>
      <c r="E90" s="168">
        <v>1.31</v>
      </c>
      <c r="F90" s="358">
        <v>8622.614208546298</v>
      </c>
      <c r="G90" s="311">
        <v>8853.4907927778131</v>
      </c>
      <c r="H90" s="311">
        <v>8853.4907927778131</v>
      </c>
      <c r="I90" s="464">
        <v>8853.4907927778131</v>
      </c>
      <c r="J90" s="321">
        <v>9086.7494099499145</v>
      </c>
      <c r="K90" s="321">
        <v>9320.0080271220195</v>
      </c>
      <c r="L90" s="322">
        <v>9553.2666442941227</v>
      </c>
      <c r="M90" s="5"/>
    </row>
    <row r="91" spans="1:13">
      <c r="A91" s="19"/>
      <c r="B91" s="369" t="s">
        <v>163</v>
      </c>
      <c r="C91" s="166" t="s">
        <v>164</v>
      </c>
      <c r="D91" s="167">
        <v>0.8510392</v>
      </c>
      <c r="E91" s="168">
        <v>1.2772499999999998</v>
      </c>
      <c r="F91" s="358">
        <v>8437.2826942592637</v>
      </c>
      <c r="G91" s="311">
        <v>8662.3736213872544</v>
      </c>
      <c r="H91" s="311">
        <v>8662.3736213872544</v>
      </c>
      <c r="I91" s="464">
        <v>8662.3736213872544</v>
      </c>
      <c r="J91" s="321">
        <v>8889.8007731300531</v>
      </c>
      <c r="K91" s="321">
        <v>9117.2279248728573</v>
      </c>
      <c r="L91" s="322">
        <v>9344.6550766156524</v>
      </c>
      <c r="M91" s="18"/>
    </row>
    <row r="92" spans="1:13">
      <c r="A92" s="12"/>
      <c r="B92" s="369" t="s">
        <v>165</v>
      </c>
      <c r="C92" s="166" t="s">
        <v>166</v>
      </c>
      <c r="D92" s="167">
        <v>0.82910519999999999</v>
      </c>
      <c r="E92" s="168">
        <v>1.2444999999999997</v>
      </c>
      <c r="F92" s="358">
        <v>8251.9511799722241</v>
      </c>
      <c r="G92" s="311">
        <v>8471.256449996692</v>
      </c>
      <c r="H92" s="311">
        <v>8471.256449996692</v>
      </c>
      <c r="I92" s="464">
        <v>8471.256449996692</v>
      </c>
      <c r="J92" s="321">
        <v>8692.85213631019</v>
      </c>
      <c r="K92" s="321">
        <v>8914.4478226236879</v>
      </c>
      <c r="L92" s="322">
        <v>9136.0435089371877</v>
      </c>
      <c r="M92" s="11"/>
    </row>
    <row r="93" spans="1:13" ht="15.75" thickBot="1">
      <c r="A93" s="19"/>
      <c r="B93" s="370" t="s">
        <v>167</v>
      </c>
      <c r="C93" s="174" t="s">
        <v>168</v>
      </c>
      <c r="D93" s="175">
        <v>0.80717120000000009</v>
      </c>
      <c r="E93" s="176">
        <v>1.2117499999999999</v>
      </c>
      <c r="F93" s="366">
        <v>7989.4953768009345</v>
      </c>
      <c r="G93" s="314">
        <v>8203.0607980476616</v>
      </c>
      <c r="H93" s="314">
        <v>8203.0607980476616</v>
      </c>
      <c r="I93" s="466">
        <v>8203.0607980476616</v>
      </c>
      <c r="J93" s="343">
        <v>8418.8250189318587</v>
      </c>
      <c r="K93" s="343">
        <v>8634.589239816054</v>
      </c>
      <c r="L93" s="345">
        <v>8850.3534607002512</v>
      </c>
      <c r="M93" s="18"/>
    </row>
    <row r="94" spans="1:13">
      <c r="A94" s="19"/>
      <c r="B94" s="367" t="s">
        <v>169</v>
      </c>
      <c r="C94" s="182" t="s">
        <v>170</v>
      </c>
      <c r="D94" s="183">
        <v>0.78523719999999997</v>
      </c>
      <c r="E94" s="184">
        <v>1.1789999999999998</v>
      </c>
      <c r="F94" s="404">
        <v>7802.8849778117974</v>
      </c>
      <c r="G94" s="307">
        <v>7802.0108712022102</v>
      </c>
      <c r="H94" s="307">
        <v>7802.0108712022102</v>
      </c>
      <c r="I94" s="465">
        <v>8011.943626657101</v>
      </c>
      <c r="J94" s="307">
        <v>8011.943626657101</v>
      </c>
      <c r="K94" s="307">
        <v>8011.943626657101</v>
      </c>
      <c r="L94" s="308">
        <v>8221.8763821119956</v>
      </c>
      <c r="M94" s="5"/>
    </row>
    <row r="95" spans="1:13">
      <c r="A95" s="12"/>
      <c r="B95" s="369" t="s">
        <v>171</v>
      </c>
      <c r="C95" s="166" t="s">
        <v>172</v>
      </c>
      <c r="D95" s="167">
        <v>0.76330319999999996</v>
      </c>
      <c r="E95" s="168">
        <v>1.14625</v>
      </c>
      <c r="F95" s="358">
        <v>7617.3363760323782</v>
      </c>
      <c r="G95" s="311">
        <v>7616.7251652409495</v>
      </c>
      <c r="H95" s="311">
        <v>7616.7251652409495</v>
      </c>
      <c r="I95" s="464">
        <v>7820.8264552665414</v>
      </c>
      <c r="J95" s="311">
        <v>7820.8264552665414</v>
      </c>
      <c r="K95" s="311">
        <v>7820.8264552665414</v>
      </c>
      <c r="L95" s="322">
        <v>8024.9277452921278</v>
      </c>
      <c r="M95" s="20"/>
    </row>
    <row r="96" spans="1:13">
      <c r="A96" s="19"/>
      <c r="B96" s="369" t="s">
        <v>173</v>
      </c>
      <c r="C96" s="166" t="s">
        <v>174</v>
      </c>
      <c r="D96" s="167">
        <v>0.74136920000000006</v>
      </c>
      <c r="E96" s="168">
        <v>1.1134999999999999</v>
      </c>
      <c r="F96" s="358">
        <v>7354.9585487404265</v>
      </c>
      <c r="G96" s="311">
        <v>7354.3609787212254</v>
      </c>
      <c r="H96" s="311">
        <v>7354.3609787212254</v>
      </c>
      <c r="I96" s="464">
        <v>7552.6308033175164</v>
      </c>
      <c r="J96" s="311">
        <v>7552.6308033175164</v>
      </c>
      <c r="K96" s="311">
        <v>7552.6308033175164</v>
      </c>
      <c r="L96" s="322">
        <v>7750.900627913803</v>
      </c>
      <c r="M96" s="11"/>
    </row>
    <row r="97" spans="1:13">
      <c r="A97" s="10"/>
      <c r="B97" s="369" t="s">
        <v>175</v>
      </c>
      <c r="C97" s="166" t="s">
        <v>176</v>
      </c>
      <c r="D97" s="167">
        <v>0.71943519999999994</v>
      </c>
      <c r="E97" s="168">
        <v>1.0807499999999999</v>
      </c>
      <c r="F97" s="358">
        <v>7169.6592616423659</v>
      </c>
      <c r="G97" s="311">
        <v>7169.0752727599647</v>
      </c>
      <c r="H97" s="311">
        <v>7169.0752727599647</v>
      </c>
      <c r="I97" s="464">
        <v>7361.5136319269523</v>
      </c>
      <c r="J97" s="311">
        <v>7361.5136319269523</v>
      </c>
      <c r="K97" s="311">
        <v>7361.5136319269523</v>
      </c>
      <c r="L97" s="322">
        <v>7553.9519910939389</v>
      </c>
      <c r="M97" s="11"/>
    </row>
    <row r="98" spans="1:13">
      <c r="A98" s="4"/>
      <c r="B98" s="369" t="s">
        <v>177</v>
      </c>
      <c r="C98" s="166" t="s">
        <v>178</v>
      </c>
      <c r="D98" s="167">
        <v>0.69750120000000004</v>
      </c>
      <c r="E98" s="168">
        <v>1.0479999999999998</v>
      </c>
      <c r="F98" s="358">
        <v>6984.3599745443053</v>
      </c>
      <c r="G98" s="311">
        <v>6983.7895667987059</v>
      </c>
      <c r="H98" s="311">
        <v>6983.7895667987059</v>
      </c>
      <c r="I98" s="464">
        <v>7170.3964605363917</v>
      </c>
      <c r="J98" s="311">
        <v>7170.3964605363917</v>
      </c>
      <c r="K98" s="311">
        <v>7170.3964605363917</v>
      </c>
      <c r="L98" s="322">
        <v>7357.0033542740712</v>
      </c>
      <c r="M98" s="20"/>
    </row>
    <row r="99" spans="1:13" ht="15.75" thickBot="1">
      <c r="A99" s="19"/>
      <c r="B99" s="370" t="s">
        <v>179</v>
      </c>
      <c r="C99" s="174" t="s">
        <v>180</v>
      </c>
      <c r="D99" s="175">
        <v>0.67556720000000003</v>
      </c>
      <c r="E99" s="176">
        <v>1.01525</v>
      </c>
      <c r="F99" s="366">
        <v>6799.0606874462492</v>
      </c>
      <c r="G99" s="314">
        <v>6798.5038608374489</v>
      </c>
      <c r="H99" s="314">
        <v>6798.5038608374489</v>
      </c>
      <c r="I99" s="466">
        <v>6979.2792891458312</v>
      </c>
      <c r="J99" s="314">
        <v>6979.2792891458312</v>
      </c>
      <c r="K99" s="314">
        <v>6979.2792891458312</v>
      </c>
      <c r="L99" s="345">
        <v>7160.0547174542089</v>
      </c>
      <c r="M99" s="5"/>
    </row>
    <row r="100" spans="1:13">
      <c r="A100" s="4"/>
      <c r="B100" s="367" t="s">
        <v>181</v>
      </c>
      <c r="C100" s="182" t="s">
        <v>182</v>
      </c>
      <c r="D100" s="183">
        <v>0.65363320000000003</v>
      </c>
      <c r="E100" s="184">
        <v>0.98250000000000004</v>
      </c>
      <c r="F100" s="404">
        <v>6536.6693386529241</v>
      </c>
      <c r="G100" s="307">
        <v>6536.1396743177238</v>
      </c>
      <c r="H100" s="307">
        <v>6536.1396743177238</v>
      </c>
      <c r="I100" s="465">
        <v>6536.1396743177238</v>
      </c>
      <c r="J100" s="307">
        <v>6536.1396743177238</v>
      </c>
      <c r="K100" s="307">
        <v>6711.0836371967998</v>
      </c>
      <c r="L100" s="435">
        <v>6711.0836371967998</v>
      </c>
      <c r="M100" s="18"/>
    </row>
    <row r="101" spans="1:13">
      <c r="A101" s="10"/>
      <c r="B101" s="369" t="s">
        <v>183</v>
      </c>
      <c r="C101" s="166" t="s">
        <v>184</v>
      </c>
      <c r="D101" s="167">
        <v>0.63169919999999991</v>
      </c>
      <c r="E101" s="168">
        <v>0.94974999999999987</v>
      </c>
      <c r="F101" s="358">
        <v>6351.3700515548644</v>
      </c>
      <c r="G101" s="311">
        <v>6350.853968356465</v>
      </c>
      <c r="H101" s="311">
        <v>6350.853968356465</v>
      </c>
      <c r="I101" s="464">
        <v>6350.853968356465</v>
      </c>
      <c r="J101" s="311">
        <v>6350.853968356465</v>
      </c>
      <c r="K101" s="311">
        <v>6519.9664658062402</v>
      </c>
      <c r="L101" s="375">
        <v>6519.9664658062402</v>
      </c>
      <c r="M101" s="20"/>
    </row>
    <row r="102" spans="1:13">
      <c r="A102" s="12"/>
      <c r="B102" s="369" t="s">
        <v>185</v>
      </c>
      <c r="C102" s="166" t="s">
        <v>186</v>
      </c>
      <c r="D102" s="167">
        <v>0.60976520000000001</v>
      </c>
      <c r="E102" s="168">
        <v>0.91699999999999982</v>
      </c>
      <c r="F102" s="358">
        <v>6088.9787027615403</v>
      </c>
      <c r="G102" s="311">
        <v>6088.4897818367399</v>
      </c>
      <c r="H102" s="311">
        <v>6088.4897818367399</v>
      </c>
      <c r="I102" s="464">
        <v>6088.4897818367399</v>
      </c>
      <c r="J102" s="311">
        <v>6088.4897818367399</v>
      </c>
      <c r="K102" s="311">
        <v>6251.7708138572125</v>
      </c>
      <c r="L102" s="375">
        <v>6251.7708138572125</v>
      </c>
      <c r="M102" s="5"/>
    </row>
    <row r="103" spans="1:13">
      <c r="A103" s="19"/>
      <c r="B103" s="369" t="s">
        <v>187</v>
      </c>
      <c r="C103" s="166" t="s">
        <v>188</v>
      </c>
      <c r="D103" s="167">
        <v>0.58783120000000011</v>
      </c>
      <c r="E103" s="168">
        <v>0.88424999999999998</v>
      </c>
      <c r="F103" s="358">
        <v>5903.6794156634805</v>
      </c>
      <c r="G103" s="311">
        <v>5903.2040758754802</v>
      </c>
      <c r="H103" s="311">
        <v>5903.2040758754802</v>
      </c>
      <c r="I103" s="464">
        <v>5903.2040758754802</v>
      </c>
      <c r="J103" s="311">
        <v>5903.2040758754802</v>
      </c>
      <c r="K103" s="311">
        <v>6060.6536424666501</v>
      </c>
      <c r="L103" s="375">
        <v>6060.6536424666501</v>
      </c>
      <c r="M103" s="11"/>
    </row>
    <row r="104" spans="1:13">
      <c r="A104" s="19"/>
      <c r="B104" s="369" t="s">
        <v>189</v>
      </c>
      <c r="C104" s="166" t="s">
        <v>190</v>
      </c>
      <c r="D104" s="167">
        <v>0.56589719999999999</v>
      </c>
      <c r="E104" s="168">
        <v>0.85149999999999992</v>
      </c>
      <c r="F104" s="358">
        <v>5718.3801285654226</v>
      </c>
      <c r="G104" s="311">
        <v>5717.9183699142213</v>
      </c>
      <c r="H104" s="311">
        <v>5717.9183699142213</v>
      </c>
      <c r="I104" s="464">
        <v>5717.9183699142213</v>
      </c>
      <c r="J104" s="311">
        <v>5717.9183699142213</v>
      </c>
      <c r="K104" s="311">
        <v>5869.5364710760887</v>
      </c>
      <c r="L104" s="375">
        <v>5869.5364710760887</v>
      </c>
      <c r="M104" s="5"/>
    </row>
    <row r="105" spans="1:13" ht="15.75" thickBot="1">
      <c r="A105" s="12"/>
      <c r="B105" s="370" t="s">
        <v>191</v>
      </c>
      <c r="C105" s="174" t="s">
        <v>192</v>
      </c>
      <c r="D105" s="175">
        <v>0.54396319999999998</v>
      </c>
      <c r="E105" s="176">
        <v>0.81874999999999998</v>
      </c>
      <c r="F105" s="366">
        <v>5533.0808414673629</v>
      </c>
      <c r="G105" s="344">
        <v>5532.6326639529634</v>
      </c>
      <c r="H105" s="344">
        <v>5532.6326639529634</v>
      </c>
      <c r="I105" s="677">
        <v>5532.6326639529634</v>
      </c>
      <c r="J105" s="344">
        <v>5532.6326639529634</v>
      </c>
      <c r="K105" s="344">
        <v>5678.4192996855272</v>
      </c>
      <c r="L105" s="376">
        <v>5678.4192996855272</v>
      </c>
      <c r="M105" s="18"/>
    </row>
    <row r="106" spans="1:13">
      <c r="A106" s="10"/>
      <c r="B106" s="367" t="s">
        <v>193</v>
      </c>
      <c r="C106" s="182" t="s">
        <v>194</v>
      </c>
      <c r="D106" s="183">
        <v>0.52202919999999997</v>
      </c>
      <c r="E106" s="184">
        <v>0.78599999999999992</v>
      </c>
      <c r="F106" s="377">
        <v>5270.6894926740406</v>
      </c>
      <c r="G106" s="288">
        <v>5270.2684774332392</v>
      </c>
      <c r="H106" s="288">
        <v>5270.2684774332392</v>
      </c>
      <c r="I106" s="678">
        <v>5270.2684774332392</v>
      </c>
      <c r="J106" s="288">
        <v>5270.2684774332392</v>
      </c>
      <c r="K106" s="288">
        <v>5270.2684774332392</v>
      </c>
      <c r="L106" s="380">
        <v>5270.2684774332392</v>
      </c>
      <c r="M106" s="20"/>
    </row>
    <row r="107" spans="1:13">
      <c r="A107" s="4"/>
      <c r="B107" s="369" t="s">
        <v>195</v>
      </c>
      <c r="C107" s="158" t="s">
        <v>196</v>
      </c>
      <c r="D107" s="167">
        <v>0.50009519999999996</v>
      </c>
      <c r="E107" s="168">
        <v>0.75324999999999986</v>
      </c>
      <c r="F107" s="381">
        <v>5085.3902055759791</v>
      </c>
      <c r="G107" s="333">
        <v>5084.9827714719813</v>
      </c>
      <c r="H107" s="333">
        <v>5084.9827714719813</v>
      </c>
      <c r="I107" s="468">
        <v>5084.9827714719813</v>
      </c>
      <c r="J107" s="333">
        <v>5084.9827714719813</v>
      </c>
      <c r="K107" s="333">
        <v>5084.9827714719813</v>
      </c>
      <c r="L107" s="384">
        <v>5084.9827714719813</v>
      </c>
      <c r="M107" s="20"/>
    </row>
    <row r="108" spans="1:13">
      <c r="A108" s="12"/>
      <c r="B108" s="369" t="s">
        <v>197</v>
      </c>
      <c r="C108" s="158" t="s">
        <v>198</v>
      </c>
      <c r="D108" s="167">
        <v>0.47816120000000001</v>
      </c>
      <c r="E108" s="168">
        <v>0.72049999999999992</v>
      </c>
      <c r="F108" s="381">
        <v>4822.9988567826549</v>
      </c>
      <c r="G108" s="333">
        <v>4822.6185849522553</v>
      </c>
      <c r="H108" s="333">
        <v>4822.6185849522553</v>
      </c>
      <c r="I108" s="468">
        <v>4822.6185849522553</v>
      </c>
      <c r="J108" s="333">
        <v>4822.6185849522553</v>
      </c>
      <c r="K108" s="333">
        <v>4822.6185849522553</v>
      </c>
      <c r="L108" s="384">
        <v>4822.6185849522553</v>
      </c>
      <c r="M108" s="5"/>
    </row>
    <row r="109" spans="1:13">
      <c r="A109" s="10"/>
      <c r="B109" s="369" t="s">
        <v>199</v>
      </c>
      <c r="C109" s="158" t="s">
        <v>200</v>
      </c>
      <c r="D109" s="167">
        <v>0.4562272</v>
      </c>
      <c r="E109" s="168">
        <v>0.68774999999999997</v>
      </c>
      <c r="F109" s="381">
        <v>4637.6995696845952</v>
      </c>
      <c r="G109" s="333">
        <v>4637.3328789909947</v>
      </c>
      <c r="H109" s="333">
        <v>4637.3328789909947</v>
      </c>
      <c r="I109" s="468">
        <v>4637.3328789909947</v>
      </c>
      <c r="J109" s="333">
        <v>4637.3328789909947</v>
      </c>
      <c r="K109" s="333">
        <v>4637.3328789909947</v>
      </c>
      <c r="L109" s="384">
        <v>4637.3328789909947</v>
      </c>
      <c r="M109" s="18"/>
    </row>
    <row r="110" spans="1:13">
      <c r="A110" s="10"/>
      <c r="B110" s="369" t="s">
        <v>201</v>
      </c>
      <c r="C110" s="158" t="s">
        <v>202</v>
      </c>
      <c r="D110" s="167">
        <v>0.43429319999999999</v>
      </c>
      <c r="E110" s="168">
        <v>0.65500000000000003</v>
      </c>
      <c r="F110" s="381">
        <v>4452.4002825865364</v>
      </c>
      <c r="G110" s="333">
        <v>4452.0471730297368</v>
      </c>
      <c r="H110" s="333">
        <v>4452.0471730297368</v>
      </c>
      <c r="I110" s="468">
        <v>4452.0471730297368</v>
      </c>
      <c r="J110" s="333">
        <v>4452.0471730297368</v>
      </c>
      <c r="K110" s="333">
        <v>4452.0471730297368</v>
      </c>
      <c r="L110" s="384">
        <v>4452.0471730297368</v>
      </c>
      <c r="M110" s="18"/>
    </row>
    <row r="111" spans="1:13" ht="15.75" thickBot="1">
      <c r="A111" s="10"/>
      <c r="B111" s="370" t="s">
        <v>203</v>
      </c>
      <c r="C111" s="385" t="s">
        <v>204</v>
      </c>
      <c r="D111" s="175">
        <v>0.41235919999999998</v>
      </c>
      <c r="E111" s="176">
        <v>0.62224999999999986</v>
      </c>
      <c r="F111" s="386">
        <v>4267.1009954884785</v>
      </c>
      <c r="G111" s="302">
        <v>4266.7614670684798</v>
      </c>
      <c r="H111" s="302">
        <v>4266.7614670684798</v>
      </c>
      <c r="I111" s="485">
        <v>4266.7614670684798</v>
      </c>
      <c r="J111" s="302">
        <v>4266.7614670684798</v>
      </c>
      <c r="K111" s="302">
        <v>4266.7614670684798</v>
      </c>
      <c r="L111" s="389">
        <v>4266.7614670684798</v>
      </c>
      <c r="M111" s="11"/>
    </row>
    <row r="112" spans="1:13">
      <c r="A112" s="4"/>
      <c r="B112" s="390" t="s">
        <v>205</v>
      </c>
      <c r="C112" s="158" t="s">
        <v>206</v>
      </c>
      <c r="D112" s="159">
        <v>0.39042520000000003</v>
      </c>
      <c r="E112" s="160">
        <v>0.58949999999999991</v>
      </c>
      <c r="F112" s="453">
        <v>4004.7096466951548</v>
      </c>
      <c r="G112" s="295">
        <v>4004.3972805487547</v>
      </c>
      <c r="H112" s="295">
        <v>4004.3972805487547</v>
      </c>
      <c r="I112" s="467">
        <v>4004.3972805487547</v>
      </c>
      <c r="J112" s="295">
        <v>4004.3972805487547</v>
      </c>
      <c r="K112" s="295">
        <v>4004.3972805487547</v>
      </c>
      <c r="L112" s="384">
        <v>4004.3972805487547</v>
      </c>
      <c r="M112" s="20"/>
    </row>
    <row r="113" spans="1:13">
      <c r="A113" s="12"/>
      <c r="B113" s="369" t="s">
        <v>207</v>
      </c>
      <c r="C113" s="158" t="s">
        <v>208</v>
      </c>
      <c r="D113" s="167">
        <v>0.36849120000000002</v>
      </c>
      <c r="E113" s="168">
        <v>0.55674999999999997</v>
      </c>
      <c r="F113" s="381">
        <v>3819.4103595970951</v>
      </c>
      <c r="G113" s="333">
        <v>3819.1115745874954</v>
      </c>
      <c r="H113" s="333">
        <v>3819.1115745874954</v>
      </c>
      <c r="I113" s="468">
        <v>3819.1115745874954</v>
      </c>
      <c r="J113" s="333">
        <v>3819.1115745874954</v>
      </c>
      <c r="K113" s="333">
        <v>3819.1115745874954</v>
      </c>
      <c r="L113" s="384">
        <v>3819.1115745874954</v>
      </c>
      <c r="M113" s="11"/>
    </row>
    <row r="114" spans="1:13" ht="15.75" thickBot="1">
      <c r="A114" s="12"/>
      <c r="B114" s="391" t="s">
        <v>209</v>
      </c>
      <c r="C114" s="392" t="s">
        <v>210</v>
      </c>
      <c r="D114" s="229">
        <v>0.34655720000000001</v>
      </c>
      <c r="E114" s="230">
        <v>0.52399999999999991</v>
      </c>
      <c r="F114" s="386">
        <v>3634.1110724990363</v>
      </c>
      <c r="G114" s="302">
        <v>3633.8258686262366</v>
      </c>
      <c r="H114" s="302">
        <v>3633.8258686262366</v>
      </c>
      <c r="I114" s="485">
        <v>3633.8258686262366</v>
      </c>
      <c r="J114" s="302">
        <v>3633.8258686262366</v>
      </c>
      <c r="K114" s="302">
        <v>3633.8258686262366</v>
      </c>
      <c r="L114" s="389">
        <v>3633.8258686262366</v>
      </c>
      <c r="M114" s="11"/>
    </row>
    <row r="115" spans="1:13" ht="15.75" thickBot="1">
      <c r="A115" s="10"/>
      <c r="B115" s="795" t="s">
        <v>211</v>
      </c>
      <c r="C115" s="796"/>
      <c r="D115" s="796"/>
      <c r="E115" s="796"/>
      <c r="F115" s="796"/>
      <c r="G115" s="796"/>
      <c r="H115" s="796"/>
      <c r="I115" s="796"/>
      <c r="J115" s="796"/>
      <c r="K115" s="796"/>
      <c r="L115" s="797"/>
      <c r="M115" s="20"/>
    </row>
    <row r="116" spans="1:13">
      <c r="A116" s="19"/>
      <c r="B116" s="284" t="s">
        <v>212</v>
      </c>
      <c r="C116" s="393" t="s">
        <v>213</v>
      </c>
      <c r="D116" s="183">
        <v>2.9969999999999999</v>
      </c>
      <c r="E116" s="184">
        <v>4.3579999999999997</v>
      </c>
      <c r="F116" s="394">
        <v>44680.442981918408</v>
      </c>
      <c r="G116" s="287"/>
      <c r="H116" s="288"/>
      <c r="I116" s="457"/>
      <c r="J116" s="288"/>
      <c r="K116" s="289"/>
      <c r="L116" s="395"/>
      <c r="M116" s="20"/>
    </row>
    <row r="117" spans="1:13">
      <c r="A117" s="19"/>
      <c r="B117" s="291" t="s">
        <v>214</v>
      </c>
      <c r="C117" s="396" t="s">
        <v>215</v>
      </c>
      <c r="D117" s="167">
        <v>2.97</v>
      </c>
      <c r="E117" s="168">
        <v>4.32</v>
      </c>
      <c r="F117" s="397">
        <v>44242.774553980242</v>
      </c>
      <c r="G117" s="294"/>
      <c r="H117" s="295"/>
      <c r="I117" s="458"/>
      <c r="J117" s="295"/>
      <c r="K117" s="296"/>
      <c r="L117" s="398"/>
      <c r="M117" s="20"/>
    </row>
    <row r="118" spans="1:13">
      <c r="A118" s="19"/>
      <c r="B118" s="291" t="s">
        <v>216</v>
      </c>
      <c r="C118" s="396" t="s">
        <v>217</v>
      </c>
      <c r="D118" s="167">
        <v>2.944</v>
      </c>
      <c r="E118" s="168">
        <v>4.282</v>
      </c>
      <c r="F118" s="397">
        <v>43905.182017986503</v>
      </c>
      <c r="G118" s="294"/>
      <c r="H118" s="295"/>
      <c r="I118" s="458"/>
      <c r="J118" s="295"/>
      <c r="K118" s="296"/>
      <c r="L118" s="398"/>
      <c r="M118" s="20"/>
    </row>
    <row r="119" spans="1:13">
      <c r="A119" s="19"/>
      <c r="B119" s="291" t="s">
        <v>218</v>
      </c>
      <c r="C119" s="396" t="s">
        <v>219</v>
      </c>
      <c r="D119" s="167">
        <v>2.9169999999999998</v>
      </c>
      <c r="E119" s="168">
        <v>4.2430000000000003</v>
      </c>
      <c r="F119" s="397">
        <v>43467.513590048344</v>
      </c>
      <c r="G119" s="294"/>
      <c r="H119" s="295"/>
      <c r="I119" s="458"/>
      <c r="J119" s="295"/>
      <c r="K119" s="296"/>
      <c r="L119" s="398"/>
      <c r="M119" s="20"/>
    </row>
    <row r="120" spans="1:13">
      <c r="A120" s="19"/>
      <c r="B120" s="291" t="s">
        <v>220</v>
      </c>
      <c r="C120" s="396" t="s">
        <v>221</v>
      </c>
      <c r="D120" s="167">
        <v>2.8919999999999999</v>
      </c>
      <c r="E120" s="168">
        <v>4.2039999999999997</v>
      </c>
      <c r="F120" s="397">
        <v>43134.056771621632</v>
      </c>
      <c r="G120" s="294"/>
      <c r="H120" s="295"/>
      <c r="I120" s="458"/>
      <c r="J120" s="295"/>
      <c r="K120" s="296"/>
      <c r="L120" s="398"/>
      <c r="M120" s="20"/>
    </row>
    <row r="121" spans="1:13" ht="15.75" thickBot="1">
      <c r="A121" s="19"/>
      <c r="B121" s="298" t="s">
        <v>222</v>
      </c>
      <c r="C121" s="399" t="s">
        <v>223</v>
      </c>
      <c r="D121" s="175">
        <v>2.8650000000000002</v>
      </c>
      <c r="E121" s="176">
        <v>4.165</v>
      </c>
      <c r="F121" s="400">
        <v>42696.38834368348</v>
      </c>
      <c r="G121" s="301"/>
      <c r="H121" s="401"/>
      <c r="I121" s="475"/>
      <c r="J121" s="401"/>
      <c r="K121" s="402"/>
      <c r="L121" s="403"/>
      <c r="M121" s="20"/>
    </row>
    <row r="122" spans="1:13">
      <c r="A122" s="4"/>
      <c r="B122" s="317" t="s">
        <v>224</v>
      </c>
      <c r="C122" s="355" t="s">
        <v>225</v>
      </c>
      <c r="D122" s="183">
        <v>2.8388051999999999</v>
      </c>
      <c r="E122" s="184">
        <v>4.1280000000000001</v>
      </c>
      <c r="F122" s="404">
        <v>39483.566215502091</v>
      </c>
      <c r="G122" s="307">
        <v>44877.183235366421</v>
      </c>
      <c r="H122" s="307">
        <v>48026.17456718981</v>
      </c>
      <c r="I122" s="465"/>
      <c r="J122" s="319"/>
      <c r="K122" s="319"/>
      <c r="L122" s="405"/>
      <c r="M122" s="11"/>
    </row>
    <row r="123" spans="1:13">
      <c r="A123" s="4"/>
      <c r="B123" s="320" t="s">
        <v>226</v>
      </c>
      <c r="C123" s="357" t="s">
        <v>227</v>
      </c>
      <c r="D123" s="167">
        <v>2.8124712000000001</v>
      </c>
      <c r="E123" s="168">
        <v>4.0897777777777771</v>
      </c>
      <c r="F123" s="358">
        <v>39078.086319088579</v>
      </c>
      <c r="G123" s="311">
        <v>44418.943333610667</v>
      </c>
      <c r="H123" s="311">
        <v>47538.77733828756</v>
      </c>
      <c r="I123" s="464"/>
      <c r="J123" s="321"/>
      <c r="K123" s="321"/>
      <c r="L123" s="406"/>
      <c r="M123" s="5"/>
    </row>
    <row r="124" spans="1:13">
      <c r="A124" s="19"/>
      <c r="B124" s="320" t="s">
        <v>228</v>
      </c>
      <c r="C124" s="357" t="s">
        <v>229</v>
      </c>
      <c r="D124" s="167">
        <v>2.7861372000000002</v>
      </c>
      <c r="E124" s="168">
        <v>4.0515555555555549</v>
      </c>
      <c r="F124" s="358">
        <v>38762.576723383936</v>
      </c>
      <c r="G124" s="311">
        <v>44056.643606232348</v>
      </c>
      <c r="H124" s="311">
        <v>47147.320283762718</v>
      </c>
      <c r="I124" s="464"/>
      <c r="J124" s="321"/>
      <c r="K124" s="321"/>
      <c r="L124" s="406"/>
      <c r="M124" s="18"/>
    </row>
    <row r="125" spans="1:13">
      <c r="A125" s="12"/>
      <c r="B125" s="320" t="s">
        <v>230</v>
      </c>
      <c r="C125" s="357" t="s">
        <v>231</v>
      </c>
      <c r="D125" s="167">
        <v>2.7598032000000003</v>
      </c>
      <c r="E125" s="168">
        <v>4.0133333333333328</v>
      </c>
      <c r="F125" s="358">
        <v>38357.096826970439</v>
      </c>
      <c r="G125" s="311">
        <v>43598.403704476616</v>
      </c>
      <c r="H125" s="311">
        <v>46659.923054860497</v>
      </c>
      <c r="I125" s="464"/>
      <c r="J125" s="321"/>
      <c r="K125" s="321"/>
      <c r="L125" s="406"/>
      <c r="M125" s="18"/>
    </row>
    <row r="126" spans="1:13">
      <c r="A126" s="19"/>
      <c r="B126" s="320" t="s">
        <v>232</v>
      </c>
      <c r="C126" s="357" t="s">
        <v>233</v>
      </c>
      <c r="D126" s="167">
        <v>2.7334692000000005</v>
      </c>
      <c r="E126" s="168">
        <v>3.975111111111111</v>
      </c>
      <c r="F126" s="358">
        <v>38041.587231265774</v>
      </c>
      <c r="G126" s="311">
        <v>43236.103977098297</v>
      </c>
      <c r="H126" s="311">
        <v>46268.466000335655</v>
      </c>
      <c r="I126" s="464"/>
      <c r="J126" s="321"/>
      <c r="K126" s="321"/>
      <c r="L126" s="406"/>
      <c r="M126" s="21"/>
    </row>
    <row r="127" spans="1:13" ht="15.75" thickBot="1">
      <c r="A127" s="19"/>
      <c r="B127" s="324" t="s">
        <v>234</v>
      </c>
      <c r="C127" s="365" t="s">
        <v>235</v>
      </c>
      <c r="D127" s="175">
        <v>2.7071352000000002</v>
      </c>
      <c r="E127" s="176">
        <v>3.9368888888888889</v>
      </c>
      <c r="F127" s="407">
        <v>37636.107334852255</v>
      </c>
      <c r="G127" s="335">
        <v>42777.86407534255</v>
      </c>
      <c r="H127" s="335">
        <v>45781.068771433376</v>
      </c>
      <c r="I127" s="470"/>
      <c r="J127" s="336"/>
      <c r="K127" s="336"/>
      <c r="L127" s="408"/>
      <c r="M127" s="22"/>
    </row>
    <row r="128" spans="1:13">
      <c r="A128" s="12"/>
      <c r="B128" s="317" t="s">
        <v>236</v>
      </c>
      <c r="C128" s="182" t="s">
        <v>237</v>
      </c>
      <c r="D128" s="183">
        <v>2.6808012000000003</v>
      </c>
      <c r="E128" s="184">
        <v>3.8986666666666658</v>
      </c>
      <c r="F128" s="409">
        <v>35536.169317781023</v>
      </c>
      <c r="G128" s="330">
        <v>38251.898031442186</v>
      </c>
      <c r="H128" s="330">
        <v>42415.564347964239</v>
      </c>
      <c r="I128" s="469">
        <v>45389.611716908563</v>
      </c>
      <c r="J128" s="330"/>
      <c r="K128" s="330"/>
      <c r="L128" s="410"/>
      <c r="M128" s="23"/>
    </row>
    <row r="129" spans="1:13">
      <c r="A129" s="19"/>
      <c r="B129" s="320" t="s">
        <v>238</v>
      </c>
      <c r="C129" s="166" t="s">
        <v>239</v>
      </c>
      <c r="D129" s="167">
        <v>2.6544672</v>
      </c>
      <c r="E129" s="168">
        <v>3.8604444444444441</v>
      </c>
      <c r="F129" s="358">
        <v>35238.154118364269</v>
      </c>
      <c r="G129" s="311">
        <v>37930.418562068968</v>
      </c>
      <c r="H129" s="311">
        <v>42053.264620585913</v>
      </c>
      <c r="I129" s="464">
        <v>44998.154662383706</v>
      </c>
      <c r="J129" s="311"/>
      <c r="K129" s="311"/>
      <c r="L129" s="406"/>
      <c r="M129" s="22"/>
    </row>
    <row r="130" spans="1:13">
      <c r="A130" s="10"/>
      <c r="B130" s="359" t="s">
        <v>240</v>
      </c>
      <c r="C130" s="228" t="s">
        <v>241</v>
      </c>
      <c r="D130" s="167">
        <v>2.6281332000000002</v>
      </c>
      <c r="E130" s="168">
        <v>3.822222222222222</v>
      </c>
      <c r="F130" s="361">
        <v>34850.168618238669</v>
      </c>
      <c r="G130" s="326">
        <v>37512.998918318357</v>
      </c>
      <c r="H130" s="326">
        <v>41595.024718830158</v>
      </c>
      <c r="I130" s="471">
        <v>44510.757433481456</v>
      </c>
      <c r="J130" s="326"/>
      <c r="K130" s="326"/>
      <c r="L130" s="411"/>
      <c r="M130" s="24"/>
    </row>
    <row r="131" spans="1:13">
      <c r="A131" s="4"/>
      <c r="B131" s="291" t="s">
        <v>242</v>
      </c>
      <c r="C131" s="292" t="s">
        <v>243</v>
      </c>
      <c r="D131" s="167">
        <v>2.6017992000000003</v>
      </c>
      <c r="E131" s="168">
        <v>3.7839999999999998</v>
      </c>
      <c r="F131" s="381">
        <v>34462.183118113069</v>
      </c>
      <c r="G131" s="333">
        <v>37095.579274567724</v>
      </c>
      <c r="H131" s="333">
        <v>41136.784817074426</v>
      </c>
      <c r="I131" s="468">
        <v>44023.360204579221</v>
      </c>
      <c r="J131" s="333"/>
      <c r="K131" s="333"/>
      <c r="L131" s="412"/>
      <c r="M131" s="7"/>
    </row>
    <row r="132" spans="1:13">
      <c r="A132" s="4"/>
      <c r="B132" s="323" t="s">
        <v>244</v>
      </c>
      <c r="C132" s="158" t="s">
        <v>245</v>
      </c>
      <c r="D132" s="167">
        <v>2.5754652</v>
      </c>
      <c r="E132" s="168">
        <v>3.7457777777777777</v>
      </c>
      <c r="F132" s="404">
        <v>34164.167918696316</v>
      </c>
      <c r="G132" s="307">
        <v>36774.099805194513</v>
      </c>
      <c r="H132" s="307">
        <v>40774.485089696107</v>
      </c>
      <c r="I132" s="465">
        <v>41917.452313839422</v>
      </c>
      <c r="J132" s="307"/>
      <c r="K132" s="307"/>
      <c r="L132" s="405"/>
      <c r="M132" s="9"/>
    </row>
    <row r="133" spans="1:13" ht="15.75" thickBot="1">
      <c r="A133" s="12"/>
      <c r="B133" s="324" t="s">
        <v>246</v>
      </c>
      <c r="C133" s="174" t="s">
        <v>247</v>
      </c>
      <c r="D133" s="175">
        <v>2.5491311999999997</v>
      </c>
      <c r="E133" s="176">
        <v>3.707555555555555</v>
      </c>
      <c r="F133" s="366">
        <v>33776.182418570723</v>
      </c>
      <c r="G133" s="314">
        <v>36356.680161443895</v>
      </c>
      <c r="H133" s="314">
        <v>40316.24518794036</v>
      </c>
      <c r="I133" s="466">
        <v>41447.549481225076</v>
      </c>
      <c r="J133" s="314"/>
      <c r="K133" s="314"/>
      <c r="L133" s="413"/>
      <c r="M133" s="11"/>
    </row>
    <row r="134" spans="1:13">
      <c r="A134" s="19"/>
      <c r="B134" s="317" t="s">
        <v>248</v>
      </c>
      <c r="C134" s="355" t="s">
        <v>249</v>
      </c>
      <c r="D134" s="183">
        <v>2.5227972000000003</v>
      </c>
      <c r="E134" s="184">
        <v>3.6693333333333329</v>
      </c>
      <c r="F134" s="404">
        <v>31798.705175514839</v>
      </c>
      <c r="G134" s="307">
        <v>33795.917967218498</v>
      </c>
      <c r="H134" s="307">
        <v>36035.200692070684</v>
      </c>
      <c r="I134" s="465">
        <v>39953.945460562034</v>
      </c>
      <c r="J134" s="307"/>
      <c r="K134" s="307"/>
      <c r="L134" s="405"/>
      <c r="M134" s="18"/>
    </row>
    <row r="135" spans="1:13">
      <c r="A135" s="19"/>
      <c r="B135" s="320" t="s">
        <v>250</v>
      </c>
      <c r="C135" s="357" t="s">
        <v>251</v>
      </c>
      <c r="D135" s="167">
        <v>2.4964632000000004</v>
      </c>
      <c r="E135" s="168">
        <v>3.6311111111111107</v>
      </c>
      <c r="F135" s="358">
        <v>31428.214071677143</v>
      </c>
      <c r="G135" s="311">
        <v>33401.824185185083</v>
      </c>
      <c r="H135" s="311">
        <v>35617.781048320074</v>
      </c>
      <c r="I135" s="464">
        <v>39495.705558806301</v>
      </c>
      <c r="J135" s="311"/>
      <c r="K135" s="311"/>
      <c r="L135" s="406"/>
      <c r="M135" s="5"/>
    </row>
    <row r="136" spans="1:13">
      <c r="A136" s="12"/>
      <c r="B136" s="320" t="s">
        <v>252</v>
      </c>
      <c r="C136" s="357" t="s">
        <v>253</v>
      </c>
      <c r="D136" s="167">
        <v>2.4701292000000001</v>
      </c>
      <c r="E136" s="168">
        <v>3.5928888888888886</v>
      </c>
      <c r="F136" s="358">
        <v>31147.693268548293</v>
      </c>
      <c r="G136" s="311">
        <v>33103.67057752909</v>
      </c>
      <c r="H136" s="311">
        <v>35296.301578946863</v>
      </c>
      <c r="I136" s="464">
        <v>39133.405831427983</v>
      </c>
      <c r="J136" s="311"/>
      <c r="K136" s="311"/>
      <c r="L136" s="406"/>
      <c r="M136" s="20"/>
    </row>
    <row r="137" spans="1:13">
      <c r="A137" s="10"/>
      <c r="B137" s="320" t="s">
        <v>254</v>
      </c>
      <c r="C137" s="357" t="s">
        <v>255</v>
      </c>
      <c r="D137" s="167">
        <v>2.4437951999999998</v>
      </c>
      <c r="E137" s="168">
        <v>3.5546666666666664</v>
      </c>
      <c r="F137" s="358">
        <v>30777.202164710605</v>
      </c>
      <c r="G137" s="311">
        <v>32709.57679549569</v>
      </c>
      <c r="H137" s="311">
        <v>34878.881935196245</v>
      </c>
      <c r="I137" s="464">
        <v>38675.165929672236</v>
      </c>
      <c r="J137" s="311"/>
      <c r="K137" s="311"/>
      <c r="L137" s="406"/>
      <c r="M137" s="11"/>
    </row>
    <row r="138" spans="1:13">
      <c r="A138" s="4"/>
      <c r="B138" s="320" t="s">
        <v>256</v>
      </c>
      <c r="C138" s="357" t="s">
        <v>257</v>
      </c>
      <c r="D138" s="167">
        <v>2.4174612</v>
      </c>
      <c r="E138" s="168">
        <v>3.5164444444444438</v>
      </c>
      <c r="F138" s="358">
        <v>30496.681361581766</v>
      </c>
      <c r="G138" s="311">
        <v>32411.423187839679</v>
      </c>
      <c r="H138" s="311">
        <v>34557.402465823026</v>
      </c>
      <c r="I138" s="464">
        <v>38312.86620229391</v>
      </c>
      <c r="J138" s="311"/>
      <c r="K138" s="311"/>
      <c r="L138" s="406"/>
      <c r="M138" s="11"/>
    </row>
    <row r="139" spans="1:13" ht="15.75" thickBot="1">
      <c r="A139" s="37"/>
      <c r="B139" s="324" t="s">
        <v>258</v>
      </c>
      <c r="C139" s="365" t="s">
        <v>259</v>
      </c>
      <c r="D139" s="175">
        <v>2.3911272000000001</v>
      </c>
      <c r="E139" s="176">
        <v>3.4782222222222217</v>
      </c>
      <c r="F139" s="407">
        <v>30126.190257744074</v>
      </c>
      <c r="G139" s="335">
        <v>32017.329405806282</v>
      </c>
      <c r="H139" s="335">
        <v>34139.982822072416</v>
      </c>
      <c r="I139" s="470">
        <v>37854.62630053817</v>
      </c>
      <c r="J139" s="335"/>
      <c r="K139" s="335"/>
      <c r="L139" s="408"/>
      <c r="M139" s="20"/>
    </row>
    <row r="140" spans="1:13">
      <c r="A140" s="8"/>
      <c r="B140" s="317" t="s">
        <v>260</v>
      </c>
      <c r="C140" s="355" t="s">
        <v>261</v>
      </c>
      <c r="D140" s="183">
        <v>2.3647932000000003</v>
      </c>
      <c r="E140" s="184">
        <v>3.44</v>
      </c>
      <c r="F140" s="409">
        <v>27830.315106391885</v>
      </c>
      <c r="G140" s="330">
        <v>29845.669454615243</v>
      </c>
      <c r="H140" s="330">
        <v>31420.165120526948</v>
      </c>
      <c r="I140" s="469">
        <v>33818.503352699205</v>
      </c>
      <c r="J140" s="330">
        <v>38541.990350434316</v>
      </c>
      <c r="K140" s="331"/>
      <c r="L140" s="406"/>
      <c r="M140" s="5"/>
    </row>
    <row r="141" spans="1:13">
      <c r="A141" s="38"/>
      <c r="B141" s="320" t="s">
        <v>262</v>
      </c>
      <c r="C141" s="357" t="s">
        <v>263</v>
      </c>
      <c r="D141" s="167">
        <v>2.3384592000000004</v>
      </c>
      <c r="E141" s="168">
        <v>3.4017777777777778</v>
      </c>
      <c r="F141" s="358">
        <v>27485.482448933806</v>
      </c>
      <c r="G141" s="311">
        <v>29475.178350777547</v>
      </c>
      <c r="H141" s="311">
        <v>31032.179620401341</v>
      </c>
      <c r="I141" s="464">
        <v>33401.083708948594</v>
      </c>
      <c r="J141" s="311">
        <v>38072.087517819971</v>
      </c>
      <c r="K141" s="321"/>
      <c r="L141" s="406"/>
      <c r="M141" s="18"/>
    </row>
    <row r="142" spans="1:13">
      <c r="A142" s="8"/>
      <c r="B142" s="320" t="s">
        <v>264</v>
      </c>
      <c r="C142" s="357" t="s">
        <v>265</v>
      </c>
      <c r="D142" s="167">
        <v>2.3121252000000001</v>
      </c>
      <c r="E142" s="168">
        <v>3.3635555555555556</v>
      </c>
      <c r="F142" s="358">
        <v>27223.622334424064</v>
      </c>
      <c r="G142" s="311">
        <v>29194.657547648705</v>
      </c>
      <c r="H142" s="311">
        <v>30734.164420984587</v>
      </c>
      <c r="I142" s="464">
        <v>33079.60423957539</v>
      </c>
      <c r="J142" s="311">
        <v>37698.124859583048</v>
      </c>
      <c r="K142" s="321"/>
      <c r="L142" s="406"/>
      <c r="M142" s="21"/>
    </row>
    <row r="143" spans="1:13">
      <c r="A143" s="39"/>
      <c r="B143" s="320" t="s">
        <v>266</v>
      </c>
      <c r="C143" s="357" t="s">
        <v>267</v>
      </c>
      <c r="D143" s="167">
        <v>2.2857912000000002</v>
      </c>
      <c r="E143" s="168">
        <v>3.3253333333333326</v>
      </c>
      <c r="F143" s="358">
        <v>26878.789676965986</v>
      </c>
      <c r="G143" s="311">
        <v>28824.166443811006</v>
      </c>
      <c r="H143" s="311">
        <v>30346.178920858994</v>
      </c>
      <c r="I143" s="464">
        <v>32662.184595824776</v>
      </c>
      <c r="J143" s="311">
        <v>37228.222026968702</v>
      </c>
      <c r="K143" s="321"/>
      <c r="L143" s="406"/>
      <c r="M143" s="22"/>
    </row>
    <row r="144" spans="1:13">
      <c r="A144" s="40"/>
      <c r="B144" s="320" t="s">
        <v>268</v>
      </c>
      <c r="C144" s="357" t="s">
        <v>269</v>
      </c>
      <c r="D144" s="167">
        <v>2.2594571999999999</v>
      </c>
      <c r="E144" s="168">
        <v>3.2871111111111109</v>
      </c>
      <c r="F144" s="358">
        <v>26616.929562456251</v>
      </c>
      <c r="G144" s="311">
        <v>28543.645640682171</v>
      </c>
      <c r="H144" s="311">
        <v>30048.163721442244</v>
      </c>
      <c r="I144" s="464">
        <v>32340.705126451558</v>
      </c>
      <c r="J144" s="311">
        <v>36854.259368731757</v>
      </c>
      <c r="K144" s="321"/>
      <c r="L144" s="406"/>
      <c r="M144" s="23"/>
    </row>
    <row r="145" spans="1:13" ht="15.75" thickBot="1">
      <c r="A145" s="41"/>
      <c r="B145" s="324" t="s">
        <v>270</v>
      </c>
      <c r="C145" s="365" t="s">
        <v>271</v>
      </c>
      <c r="D145" s="175">
        <v>2.2331232000000001</v>
      </c>
      <c r="E145" s="176">
        <v>3.2488888888888887</v>
      </c>
      <c r="F145" s="361">
        <v>26272.096904998147</v>
      </c>
      <c r="G145" s="326">
        <v>28173.154536844479</v>
      </c>
      <c r="H145" s="326">
        <v>29660.178221316641</v>
      </c>
      <c r="I145" s="471">
        <v>31923.285482700943</v>
      </c>
      <c r="J145" s="326">
        <v>36384.356536117433</v>
      </c>
      <c r="K145" s="327"/>
      <c r="L145" s="408"/>
      <c r="M145" s="22"/>
    </row>
    <row r="146" spans="1:13">
      <c r="A146" s="19"/>
      <c r="B146" s="317" t="s">
        <v>272</v>
      </c>
      <c r="C146" s="355" t="s">
        <v>273</v>
      </c>
      <c r="D146" s="183">
        <v>2.2067892000000007</v>
      </c>
      <c r="E146" s="184">
        <v>3.2106666666666666</v>
      </c>
      <c r="F146" s="329">
        <v>24682.981165572757</v>
      </c>
      <c r="G146" s="330">
        <v>26417.107343601481</v>
      </c>
      <c r="H146" s="330">
        <v>27396.793535724319</v>
      </c>
      <c r="I146" s="469">
        <v>29762.035817252457</v>
      </c>
      <c r="J146" s="330">
        <v>32975.395127134587</v>
      </c>
      <c r="K146" s="330">
        <v>35914.453703503095</v>
      </c>
      <c r="L146" s="414"/>
      <c r="M146" s="24"/>
    </row>
    <row r="147" spans="1:13">
      <c r="A147" s="4"/>
      <c r="B147" s="320" t="s">
        <v>274</v>
      </c>
      <c r="C147" s="357" t="s">
        <v>275</v>
      </c>
      <c r="D147" s="167">
        <v>2.1804552000000004</v>
      </c>
      <c r="E147" s="168">
        <v>3.1724444444444444</v>
      </c>
      <c r="F147" s="309">
        <v>24355.768098323744</v>
      </c>
      <c r="G147" s="311">
        <v>26066.443220714096</v>
      </c>
      <c r="H147" s="311">
        <v>27034.466481978321</v>
      </c>
      <c r="I147" s="464">
        <v>29368.218851697562</v>
      </c>
      <c r="J147" s="311">
        <v>32540.481087096065</v>
      </c>
      <c r="K147" s="311">
        <v>35444.550870888743</v>
      </c>
      <c r="L147" s="415"/>
      <c r="M147" s="7"/>
    </row>
    <row r="148" spans="1:13">
      <c r="A148" s="10"/>
      <c r="B148" s="320" t="s">
        <v>276</v>
      </c>
      <c r="C148" s="357" t="s">
        <v>277</v>
      </c>
      <c r="D148" s="167">
        <v>2.1541212000000001</v>
      </c>
      <c r="E148" s="168">
        <v>3.1342222222222218</v>
      </c>
      <c r="F148" s="309">
        <v>24105.633511633212</v>
      </c>
      <c r="G148" s="311">
        <v>25798.751640775048</v>
      </c>
      <c r="H148" s="311">
        <v>26755.111971180686</v>
      </c>
      <c r="I148" s="464">
        <v>29064.372186851513</v>
      </c>
      <c r="J148" s="311">
        <v>32201.507221434942</v>
      </c>
      <c r="K148" s="311">
        <v>35070.588212651804</v>
      </c>
      <c r="L148" s="415"/>
      <c r="M148" s="9"/>
    </row>
    <row r="149" spans="1:13">
      <c r="A149" s="12"/>
      <c r="B149" s="320" t="s">
        <v>278</v>
      </c>
      <c r="C149" s="357" t="s">
        <v>279</v>
      </c>
      <c r="D149" s="167">
        <v>2.1277872000000002</v>
      </c>
      <c r="E149" s="168">
        <v>3.0959999999999996</v>
      </c>
      <c r="F149" s="309">
        <v>23778.420444384199</v>
      </c>
      <c r="G149" s="311">
        <v>25448.087517887656</v>
      </c>
      <c r="H149" s="311">
        <v>26392.784917434692</v>
      </c>
      <c r="I149" s="464">
        <v>28670.555221296614</v>
      </c>
      <c r="J149" s="311">
        <v>31766.593181396409</v>
      </c>
      <c r="K149" s="311">
        <v>34600.685380037474</v>
      </c>
      <c r="L149" s="415"/>
      <c r="M149" s="11"/>
    </row>
    <row r="150" spans="1:13">
      <c r="A150" s="19"/>
      <c r="B150" s="320" t="s">
        <v>280</v>
      </c>
      <c r="C150" s="357" t="s">
        <v>281</v>
      </c>
      <c r="D150" s="167">
        <v>2.1014532000000004</v>
      </c>
      <c r="E150" s="168">
        <v>3.0577777777777775</v>
      </c>
      <c r="F150" s="309">
        <v>23528.285857693652</v>
      </c>
      <c r="G150" s="311">
        <v>25180.395937948622</v>
      </c>
      <c r="H150" s="311">
        <v>26113.430406637035</v>
      </c>
      <c r="I150" s="464">
        <v>28366.708556450558</v>
      </c>
      <c r="J150" s="311">
        <v>31427.61931573529</v>
      </c>
      <c r="K150" s="311">
        <v>34226.722721800536</v>
      </c>
      <c r="L150" s="415"/>
      <c r="M150" s="18"/>
    </row>
    <row r="151" spans="1:13" ht="15.75" thickBot="1">
      <c r="A151" s="19"/>
      <c r="B151" s="324" t="s">
        <v>282</v>
      </c>
      <c r="C151" s="365" t="s">
        <v>283</v>
      </c>
      <c r="D151" s="175">
        <v>2.0751192000000001</v>
      </c>
      <c r="E151" s="176">
        <v>3.0195555555555553</v>
      </c>
      <c r="F151" s="325">
        <v>23201.072790444654</v>
      </c>
      <c r="G151" s="326">
        <v>24829.731815061237</v>
      </c>
      <c r="H151" s="326">
        <v>25751.103352891056</v>
      </c>
      <c r="I151" s="471">
        <v>27972.891590895659</v>
      </c>
      <c r="J151" s="326">
        <v>30992.705275696771</v>
      </c>
      <c r="K151" s="326">
        <v>33756.819889186205</v>
      </c>
      <c r="L151" s="416"/>
      <c r="M151" s="5"/>
    </row>
    <row r="152" spans="1:13">
      <c r="A152" s="12"/>
      <c r="B152" s="317" t="s">
        <v>284</v>
      </c>
      <c r="C152" s="355" t="s">
        <v>285</v>
      </c>
      <c r="D152" s="183">
        <v>2.0487852000000002</v>
      </c>
      <c r="E152" s="184">
        <v>2.9813333333333332</v>
      </c>
      <c r="F152" s="417">
        <v>22496.08390026851</v>
      </c>
      <c r="G152" s="330">
        <v>22950.938203754107</v>
      </c>
      <c r="H152" s="330">
        <v>23860.646810725302</v>
      </c>
      <c r="I152" s="469">
        <v>25471.748842093399</v>
      </c>
      <c r="J152" s="330">
        <v>27669.044926049606</v>
      </c>
      <c r="K152" s="330">
        <v>29744.022803064443</v>
      </c>
      <c r="L152" s="332">
        <v>30198.877106550048</v>
      </c>
      <c r="M152" s="20"/>
    </row>
    <row r="153" spans="1:13">
      <c r="A153" s="10"/>
      <c r="B153" s="320" t="s">
        <v>286</v>
      </c>
      <c r="C153" s="357" t="s">
        <v>287</v>
      </c>
      <c r="D153" s="167">
        <v>2.0224511999999999</v>
      </c>
      <c r="E153" s="168">
        <v>2.943111111111111</v>
      </c>
      <c r="F153" s="418">
        <v>22174.702298448792</v>
      </c>
      <c r="G153" s="311">
        <v>22623.725136505105</v>
      </c>
      <c r="H153" s="311">
        <v>23521.770812617699</v>
      </c>
      <c r="I153" s="464">
        <v>25109.421788347398</v>
      </c>
      <c r="J153" s="311">
        <v>27275.227960494696</v>
      </c>
      <c r="K153" s="311">
        <v>29320.771693884526</v>
      </c>
      <c r="L153" s="322">
        <v>29769.794531940821</v>
      </c>
      <c r="M153" s="11"/>
    </row>
    <row r="154" spans="1:13">
      <c r="A154" s="4"/>
      <c r="B154" s="320" t="s">
        <v>288</v>
      </c>
      <c r="C154" s="357" t="s">
        <v>289</v>
      </c>
      <c r="D154" s="167">
        <v>1.9961172000000003</v>
      </c>
      <c r="E154" s="168">
        <v>2.9048888888888884</v>
      </c>
      <c r="F154" s="418">
        <v>21930.399177187555</v>
      </c>
      <c r="G154" s="311">
        <v>22373.590549814555</v>
      </c>
      <c r="H154" s="311">
        <v>23259.97329506855</v>
      </c>
      <c r="I154" s="464">
        <v>24830.067277549762</v>
      </c>
      <c r="J154" s="311">
        <v>26971.381295648662</v>
      </c>
      <c r="K154" s="311">
        <v>28993.460759082009</v>
      </c>
      <c r="L154" s="322">
        <v>29436.652131709016</v>
      </c>
      <c r="M154" s="11"/>
    </row>
    <row r="155" spans="1:13">
      <c r="A155" s="12"/>
      <c r="B155" s="320" t="s">
        <v>290</v>
      </c>
      <c r="C155" s="357" t="s">
        <v>291</v>
      </c>
      <c r="D155" s="167">
        <v>1.9697832000000004</v>
      </c>
      <c r="E155" s="168">
        <v>2.8666666666666663</v>
      </c>
      <c r="F155" s="418">
        <v>21609.017575367856</v>
      </c>
      <c r="G155" s="311">
        <v>22046.377482565553</v>
      </c>
      <c r="H155" s="311">
        <v>22921.097296960943</v>
      </c>
      <c r="I155" s="464">
        <v>24467.740223803768</v>
      </c>
      <c r="J155" s="311">
        <v>26577.564330093755</v>
      </c>
      <c r="K155" s="311">
        <v>28570.209649902088</v>
      </c>
      <c r="L155" s="322">
        <v>29007.569557099789</v>
      </c>
      <c r="M155" s="20"/>
    </row>
    <row r="156" spans="1:13">
      <c r="A156" s="10"/>
      <c r="B156" s="320" t="s">
        <v>292</v>
      </c>
      <c r="C156" s="357" t="s">
        <v>293</v>
      </c>
      <c r="D156" s="167">
        <v>1.9434491999999999</v>
      </c>
      <c r="E156" s="168">
        <v>2.8284444444444441</v>
      </c>
      <c r="F156" s="418">
        <v>21364.714454106619</v>
      </c>
      <c r="G156" s="311">
        <v>21796.24289587501</v>
      </c>
      <c r="H156" s="311">
        <v>22659.299779411784</v>
      </c>
      <c r="I156" s="464">
        <v>24188.385713006119</v>
      </c>
      <c r="J156" s="311">
        <v>26273.71766524771</v>
      </c>
      <c r="K156" s="311">
        <v>28242.898715099589</v>
      </c>
      <c r="L156" s="322">
        <v>28674.427156867976</v>
      </c>
      <c r="M156" s="5"/>
    </row>
    <row r="157" spans="1:13" ht="15.75" thickBot="1">
      <c r="A157" s="10"/>
      <c r="B157" s="324" t="s">
        <v>294</v>
      </c>
      <c r="C157" s="365" t="s">
        <v>295</v>
      </c>
      <c r="D157" s="175">
        <v>1.9171152000000002</v>
      </c>
      <c r="E157" s="176">
        <v>2.7902222222222219</v>
      </c>
      <c r="F157" s="419">
        <v>21043.33285228692</v>
      </c>
      <c r="G157" s="335">
        <v>21469.029828626004</v>
      </c>
      <c r="H157" s="335">
        <v>22320.42378130418</v>
      </c>
      <c r="I157" s="470">
        <v>23826.058659260125</v>
      </c>
      <c r="J157" s="335">
        <v>25879.900699692807</v>
      </c>
      <c r="K157" s="335">
        <v>27819.647605919658</v>
      </c>
      <c r="L157" s="337">
        <v>28245.344582258753</v>
      </c>
      <c r="M157" s="18"/>
    </row>
    <row r="158" spans="1:13">
      <c r="A158" s="10"/>
      <c r="B158" s="317" t="s">
        <v>296</v>
      </c>
      <c r="C158" s="355" t="s">
        <v>297</v>
      </c>
      <c r="D158" s="183">
        <v>1.8907811999999999</v>
      </c>
      <c r="E158" s="184">
        <v>2.7519999999999998</v>
      </c>
      <c r="F158" s="329">
        <v>20379.164220115894</v>
      </c>
      <c r="G158" s="330">
        <v>20799.029731025679</v>
      </c>
      <c r="H158" s="330">
        <v>21638.760752845243</v>
      </c>
      <c r="I158" s="469">
        <v>22478.491774664824</v>
      </c>
      <c r="J158" s="330">
        <v>23546.70414846249</v>
      </c>
      <c r="K158" s="331">
        <v>25576.054034846755</v>
      </c>
      <c r="L158" s="332">
        <v>27492.336671117151</v>
      </c>
      <c r="M158" s="20"/>
    </row>
    <row r="159" spans="1:13">
      <c r="A159" s="4"/>
      <c r="B159" s="320" t="s">
        <v>298</v>
      </c>
      <c r="C159" s="357" t="s">
        <v>299</v>
      </c>
      <c r="D159" s="167">
        <v>1.8644472000000001</v>
      </c>
      <c r="E159" s="168">
        <v>2.7137777777777772</v>
      </c>
      <c r="F159" s="309">
        <v>20063.614083725486</v>
      </c>
      <c r="G159" s="311">
        <v>20477.648129205969</v>
      </c>
      <c r="H159" s="311">
        <v>21305.716220166931</v>
      </c>
      <c r="I159" s="464">
        <v>22133.784311127903</v>
      </c>
      <c r="J159" s="311">
        <v>23184.377094716492</v>
      </c>
      <c r="K159" s="321">
        <v>25182.237069291852</v>
      </c>
      <c r="L159" s="322">
        <v>27069.085561937231</v>
      </c>
      <c r="M159" s="5"/>
    </row>
    <row r="160" spans="1:13">
      <c r="A160" s="12"/>
      <c r="B160" s="320" t="s">
        <v>300</v>
      </c>
      <c r="C160" s="357" t="s">
        <v>301</v>
      </c>
      <c r="D160" s="167">
        <v>1.8381132000000004</v>
      </c>
      <c r="E160" s="168">
        <v>2.6755555555555555</v>
      </c>
      <c r="F160" s="309">
        <v>19825.142427893556</v>
      </c>
      <c r="G160" s="311">
        <v>20233.345007944739</v>
      </c>
      <c r="H160" s="311">
        <v>21049.750168047103</v>
      </c>
      <c r="I160" s="464">
        <v>21866.155328149463</v>
      </c>
      <c r="J160" s="311">
        <v>22905.02258391885</v>
      </c>
      <c r="K160" s="321">
        <v>24878.39040444581</v>
      </c>
      <c r="L160" s="322">
        <v>26741.774627134731</v>
      </c>
      <c r="M160" s="5"/>
    </row>
    <row r="161" spans="1:13">
      <c r="A161" s="12"/>
      <c r="B161" s="320" t="s">
        <v>302</v>
      </c>
      <c r="C161" s="357" t="s">
        <v>303</v>
      </c>
      <c r="D161" s="167">
        <v>1.8117791999999999</v>
      </c>
      <c r="E161" s="168">
        <v>2.6373333333333333</v>
      </c>
      <c r="F161" s="309">
        <v>19509.592291503152</v>
      </c>
      <c r="G161" s="311">
        <v>19911.963406125033</v>
      </c>
      <c r="H161" s="311">
        <v>20716.70563536878</v>
      </c>
      <c r="I161" s="464">
        <v>21521.447864612546</v>
      </c>
      <c r="J161" s="311">
        <v>22542.695530172852</v>
      </c>
      <c r="K161" s="321">
        <v>24484.5734388909</v>
      </c>
      <c r="L161" s="322">
        <v>26318.523517954804</v>
      </c>
      <c r="M161" s="5"/>
    </row>
    <row r="162" spans="1:13">
      <c r="A162" s="10"/>
      <c r="B162" s="320" t="s">
        <v>304</v>
      </c>
      <c r="C162" s="357" t="s">
        <v>305</v>
      </c>
      <c r="D162" s="167">
        <v>1.7854452000000001</v>
      </c>
      <c r="E162" s="168">
        <v>2.5991111111111107</v>
      </c>
      <c r="F162" s="309">
        <v>19271.12063567121</v>
      </c>
      <c r="G162" s="311">
        <v>19667.660284863789</v>
      </c>
      <c r="H162" s="311">
        <v>20460.739583248942</v>
      </c>
      <c r="I162" s="464">
        <v>21253.818881634092</v>
      </c>
      <c r="J162" s="311">
        <v>22263.341019375217</v>
      </c>
      <c r="K162" s="321">
        <v>24180.726774044841</v>
      </c>
      <c r="L162" s="322">
        <v>25991.212583152286</v>
      </c>
      <c r="M162" s="18"/>
    </row>
    <row r="163" spans="1:13" ht="15.75" thickBot="1">
      <c r="A163" s="4"/>
      <c r="B163" s="324" t="s">
        <v>306</v>
      </c>
      <c r="C163" s="365" t="s">
        <v>307</v>
      </c>
      <c r="D163" s="175">
        <v>1.7591112</v>
      </c>
      <c r="E163" s="176">
        <v>2.5608888888888885</v>
      </c>
      <c r="F163" s="312">
        <v>18955.57049928081</v>
      </c>
      <c r="G163" s="314">
        <v>19346.278683044089</v>
      </c>
      <c r="H163" s="314">
        <v>20127.695050570634</v>
      </c>
      <c r="I163" s="466">
        <v>20909.111418097178</v>
      </c>
      <c r="J163" s="314">
        <v>21901.013965629212</v>
      </c>
      <c r="K163" s="343">
        <v>23786.909808489941</v>
      </c>
      <c r="L163" s="345">
        <v>25567.961473972366</v>
      </c>
      <c r="M163" s="20"/>
    </row>
    <row r="164" spans="1:13">
      <c r="A164" s="4"/>
      <c r="B164" s="367" t="s">
        <v>308</v>
      </c>
      <c r="C164" s="182" t="s">
        <v>309</v>
      </c>
      <c r="D164" s="183">
        <v>1.7327772000000001</v>
      </c>
      <c r="E164" s="184">
        <v>2.5226666666666664</v>
      </c>
      <c r="F164" s="338">
        <v>18332.222125114909</v>
      </c>
      <c r="G164" s="318">
        <v>18717.098843448883</v>
      </c>
      <c r="H164" s="318">
        <v>19101.975561782849</v>
      </c>
      <c r="I164" s="463">
        <v>19871.728998450788</v>
      </c>
      <c r="J164" s="318">
        <v>20256.605716784761</v>
      </c>
      <c r="K164" s="339">
        <v>21621.659454831577</v>
      </c>
      <c r="L164" s="341">
        <v>24086.020384167943</v>
      </c>
      <c r="M164" s="20"/>
    </row>
    <row r="165" spans="1:13">
      <c r="A165" s="4"/>
      <c r="B165" s="369" t="s">
        <v>310</v>
      </c>
      <c r="C165" s="166" t="s">
        <v>311</v>
      </c>
      <c r="D165" s="167">
        <v>1.7064432000000003</v>
      </c>
      <c r="E165" s="168">
        <v>2.4844444444444442</v>
      </c>
      <c r="F165" s="309">
        <v>18022.503454153808</v>
      </c>
      <c r="G165" s="311">
        <v>18401.548707058471</v>
      </c>
      <c r="H165" s="311">
        <v>18780.593959963138</v>
      </c>
      <c r="I165" s="464">
        <v>19538.684465772476</v>
      </c>
      <c r="J165" s="311">
        <v>19917.729718677147</v>
      </c>
      <c r="K165" s="321">
        <v>21259.332401085572</v>
      </c>
      <c r="L165" s="322">
        <v>23680.26367127593</v>
      </c>
      <c r="M165" s="11"/>
    </row>
    <row r="166" spans="1:13">
      <c r="A166" s="37"/>
      <c r="B166" s="369" t="s">
        <v>312</v>
      </c>
      <c r="C166" s="166" t="s">
        <v>313</v>
      </c>
      <c r="D166" s="167">
        <v>1.6801092000000002</v>
      </c>
      <c r="E166" s="168">
        <v>2.4462222222222221</v>
      </c>
      <c r="F166" s="309">
        <v>17789.863263751176</v>
      </c>
      <c r="G166" s="311">
        <v>18163.077051226537</v>
      </c>
      <c r="H166" s="311">
        <v>18536.290838701905</v>
      </c>
      <c r="I166" s="464">
        <v>19282.718413652638</v>
      </c>
      <c r="J166" s="311">
        <v>19655.932201128009</v>
      </c>
      <c r="K166" s="321">
        <v>20979.977890287933</v>
      </c>
      <c r="L166" s="322">
        <v>23370.447132761332</v>
      </c>
      <c r="M166" s="11"/>
    </row>
    <row r="167" spans="1:13">
      <c r="A167" s="8"/>
      <c r="B167" s="369" t="s">
        <v>314</v>
      </c>
      <c r="C167" s="166" t="s">
        <v>315</v>
      </c>
      <c r="D167" s="167">
        <v>1.6537752000000001</v>
      </c>
      <c r="E167" s="168">
        <v>2.4079999999999999</v>
      </c>
      <c r="F167" s="309">
        <v>17480.144592790071</v>
      </c>
      <c r="G167" s="311">
        <v>17847.526914836133</v>
      </c>
      <c r="H167" s="311">
        <v>18214.909236882198</v>
      </c>
      <c r="I167" s="464">
        <v>18949.673880974326</v>
      </c>
      <c r="J167" s="311">
        <v>19317.056203020391</v>
      </c>
      <c r="K167" s="321">
        <v>20617.650836541939</v>
      </c>
      <c r="L167" s="322">
        <v>22964.690419869323</v>
      </c>
      <c r="M167" s="20"/>
    </row>
    <row r="168" spans="1:13">
      <c r="A168" s="38"/>
      <c r="B168" s="369" t="s">
        <v>316</v>
      </c>
      <c r="C168" s="166" t="s">
        <v>317</v>
      </c>
      <c r="D168" s="167">
        <v>1.6274412</v>
      </c>
      <c r="E168" s="168">
        <v>2.3697777777777778</v>
      </c>
      <c r="F168" s="309">
        <v>17247.50440238744</v>
      </c>
      <c r="G168" s="311">
        <v>17609.055259004206</v>
      </c>
      <c r="H168" s="311">
        <v>17970.606115620962</v>
      </c>
      <c r="I168" s="464">
        <v>18693.70782885448</v>
      </c>
      <c r="J168" s="311">
        <v>19055.258685471243</v>
      </c>
      <c r="K168" s="321">
        <v>20338.296325744297</v>
      </c>
      <c r="L168" s="322">
        <v>22654.873881354706</v>
      </c>
      <c r="M168" s="21"/>
    </row>
    <row r="169" spans="1:13" ht="15.75" thickBot="1">
      <c r="A169" s="8"/>
      <c r="B169" s="370" t="s">
        <v>318</v>
      </c>
      <c r="C169" s="174" t="s">
        <v>319</v>
      </c>
      <c r="D169" s="175">
        <v>1.6011072000000002</v>
      </c>
      <c r="E169" s="176">
        <v>2.3315555555555552</v>
      </c>
      <c r="F169" s="312">
        <v>16937.785731426342</v>
      </c>
      <c r="G169" s="314">
        <v>17293.505122613795</v>
      </c>
      <c r="H169" s="314">
        <v>17649.224513801259</v>
      </c>
      <c r="I169" s="466">
        <v>18360.663296176172</v>
      </c>
      <c r="J169" s="314">
        <v>18716.382687363632</v>
      </c>
      <c r="K169" s="343">
        <v>19975.969271998303</v>
      </c>
      <c r="L169" s="345">
        <v>22249.117168462704</v>
      </c>
      <c r="M169" s="24"/>
    </row>
    <row r="170" spans="1:13">
      <c r="A170" s="39"/>
      <c r="B170" s="367" t="s">
        <v>320</v>
      </c>
      <c r="C170" s="182" t="s">
        <v>321</v>
      </c>
      <c r="D170" s="183">
        <v>1.5747732000000001</v>
      </c>
      <c r="E170" s="184">
        <v>2.293333333333333</v>
      </c>
      <c r="F170" s="305">
        <v>16355.257615265553</v>
      </c>
      <c r="G170" s="307">
        <v>16705.145541023707</v>
      </c>
      <c r="H170" s="307">
        <v>17055.033466781864</v>
      </c>
      <c r="I170" s="465">
        <v>17404.921392540022</v>
      </c>
      <c r="J170" s="307">
        <v>17754.809318298168</v>
      </c>
      <c r="K170" s="319">
        <v>18454.585169814491</v>
      </c>
      <c r="L170" s="308">
        <v>20340.408475166583</v>
      </c>
      <c r="M170" s="22"/>
    </row>
    <row r="171" spans="1:13">
      <c r="A171" s="40"/>
      <c r="B171" s="369" t="s">
        <v>322</v>
      </c>
      <c r="C171" s="166" t="s">
        <v>323</v>
      </c>
      <c r="D171" s="167">
        <v>1.5484392</v>
      </c>
      <c r="E171" s="168">
        <v>2.2551111111111108</v>
      </c>
      <c r="F171" s="309">
        <v>16051.370409733752</v>
      </c>
      <c r="G171" s="311">
        <v>16395.426870062605</v>
      </c>
      <c r="H171" s="311">
        <v>16739.483330391457</v>
      </c>
      <c r="I171" s="464">
        <v>17083.539790720311</v>
      </c>
      <c r="J171" s="311">
        <v>17427.596251049166</v>
      </c>
      <c r="K171" s="321">
        <v>18115.70917170688</v>
      </c>
      <c r="L171" s="322">
        <v>19964.085905899588</v>
      </c>
      <c r="M171" s="23"/>
    </row>
    <row r="172" spans="1:13">
      <c r="A172" s="41"/>
      <c r="B172" s="369" t="s">
        <v>324</v>
      </c>
      <c r="C172" s="166" t="s">
        <v>325</v>
      </c>
      <c r="D172" s="167">
        <v>1.5221052000000002</v>
      </c>
      <c r="E172" s="168">
        <v>2.2168888888888887</v>
      </c>
      <c r="F172" s="309">
        <v>15824.561684760425</v>
      </c>
      <c r="G172" s="311">
        <v>16162.786679659976</v>
      </c>
      <c r="H172" s="311">
        <v>16501.011674559519</v>
      </c>
      <c r="I172" s="464">
        <v>16839.236669459078</v>
      </c>
      <c r="J172" s="311">
        <v>17177.461664358623</v>
      </c>
      <c r="K172" s="321">
        <v>17853.911654157728</v>
      </c>
      <c r="L172" s="322">
        <v>19677.733637341447</v>
      </c>
      <c r="M172" s="9"/>
    </row>
    <row r="173" spans="1:13">
      <c r="A173" s="19"/>
      <c r="B173" s="369" t="s">
        <v>326</v>
      </c>
      <c r="C173" s="166" t="s">
        <v>327</v>
      </c>
      <c r="D173" s="167">
        <v>1.4957712000000001</v>
      </c>
      <c r="E173" s="168">
        <v>2.1786666666666665</v>
      </c>
      <c r="F173" s="309">
        <v>15520.674479228623</v>
      </c>
      <c r="G173" s="311">
        <v>15853.068008698872</v>
      </c>
      <c r="H173" s="311">
        <v>16185.461538169124</v>
      </c>
      <c r="I173" s="464">
        <v>16517.855067639375</v>
      </c>
      <c r="J173" s="311">
        <v>16850.248597109621</v>
      </c>
      <c r="K173" s="321">
        <v>17515.035656050113</v>
      </c>
      <c r="L173" s="322">
        <v>19301.411068074449</v>
      </c>
      <c r="M173" s="42"/>
    </row>
    <row r="174" spans="1:13">
      <c r="A174" s="4"/>
      <c r="B174" s="369" t="s">
        <v>328</v>
      </c>
      <c r="C174" s="166" t="s">
        <v>329</v>
      </c>
      <c r="D174" s="167">
        <v>1.4694372</v>
      </c>
      <c r="E174" s="168">
        <v>2.1404444444444439</v>
      </c>
      <c r="F174" s="309">
        <v>15293.865754255297</v>
      </c>
      <c r="G174" s="311">
        <v>15620.427818296235</v>
      </c>
      <c r="H174" s="311">
        <v>15946.98988233719</v>
      </c>
      <c r="I174" s="464">
        <v>16273.551946378131</v>
      </c>
      <c r="J174" s="311">
        <v>16600.114010419074</v>
      </c>
      <c r="K174" s="321">
        <v>17253.238138500968</v>
      </c>
      <c r="L174" s="322">
        <v>19015.058799516304</v>
      </c>
      <c r="M174" s="22"/>
    </row>
    <row r="175" spans="1:13" ht="15.75" thickBot="1">
      <c r="A175" s="10"/>
      <c r="B175" s="370" t="s">
        <v>330</v>
      </c>
      <c r="C175" s="174" t="s">
        <v>331</v>
      </c>
      <c r="D175" s="175">
        <v>1.4431032000000004</v>
      </c>
      <c r="E175" s="176">
        <v>2.1022222222222222</v>
      </c>
      <c r="F175" s="334">
        <v>14989.978548723504</v>
      </c>
      <c r="G175" s="335">
        <v>15310.709147335141</v>
      </c>
      <c r="H175" s="335">
        <v>15631.43974594678</v>
      </c>
      <c r="I175" s="470">
        <v>15952.170344558426</v>
      </c>
      <c r="J175" s="335">
        <v>16272.900943170072</v>
      </c>
      <c r="K175" s="336">
        <v>16914.362140393358</v>
      </c>
      <c r="L175" s="337">
        <v>18638.736230249317</v>
      </c>
      <c r="M175" s="5"/>
    </row>
    <row r="176" spans="1:13">
      <c r="A176" s="12"/>
      <c r="B176" s="367" t="s">
        <v>332</v>
      </c>
      <c r="C176" s="182" t="s">
        <v>333</v>
      </c>
      <c r="D176" s="183">
        <v>1.4167692000000001</v>
      </c>
      <c r="E176" s="184">
        <v>2.0640000000000001</v>
      </c>
      <c r="F176" s="409">
        <v>14448.270690567828</v>
      </c>
      <c r="G176" s="330">
        <v>14763.16982375017</v>
      </c>
      <c r="H176" s="330">
        <v>14763.16982375017</v>
      </c>
      <c r="I176" s="469">
        <v>15078.068956932506</v>
      </c>
      <c r="J176" s="330">
        <v>15707.867223297188</v>
      </c>
      <c r="K176" s="331">
        <v>16022.766356479528</v>
      </c>
      <c r="L176" s="332">
        <v>16652.564622844206</v>
      </c>
      <c r="M176" s="20"/>
    </row>
    <row r="177" spans="1:13">
      <c r="A177" s="19"/>
      <c r="B177" s="369" t="s">
        <v>334</v>
      </c>
      <c r="C177" s="166" t="s">
        <v>335</v>
      </c>
      <c r="D177" s="167">
        <v>1.3904352000000002</v>
      </c>
      <c r="E177" s="168">
        <v>2.0257777777777775</v>
      </c>
      <c r="F177" s="358">
        <v>14150.214950465332</v>
      </c>
      <c r="G177" s="311">
        <v>14459.282618218374</v>
      </c>
      <c r="H177" s="311">
        <v>14459.282618218374</v>
      </c>
      <c r="I177" s="464">
        <v>14768.350285971406</v>
      </c>
      <c r="J177" s="311">
        <v>15386.485621477483</v>
      </c>
      <c r="K177" s="321">
        <v>15695.553289230522</v>
      </c>
      <c r="L177" s="322">
        <v>16313.688624736596</v>
      </c>
      <c r="M177" s="18"/>
    </row>
    <row r="178" spans="1:13">
      <c r="A178" s="19"/>
      <c r="B178" s="369" t="s">
        <v>336</v>
      </c>
      <c r="C178" s="166" t="s">
        <v>337</v>
      </c>
      <c r="D178" s="167">
        <v>1.3641011999999999</v>
      </c>
      <c r="E178" s="168">
        <v>1.9875555555555555</v>
      </c>
      <c r="F178" s="358">
        <v>13929.237690921307</v>
      </c>
      <c r="G178" s="311">
        <v>14232.473893245036</v>
      </c>
      <c r="H178" s="311">
        <v>14232.473893245036</v>
      </c>
      <c r="I178" s="464">
        <v>14535.710095568773</v>
      </c>
      <c r="J178" s="311">
        <v>15142.182500216246</v>
      </c>
      <c r="K178" s="321">
        <v>15445.418702539977</v>
      </c>
      <c r="L178" s="322">
        <v>16051.891107187448</v>
      </c>
      <c r="M178" s="11"/>
    </row>
    <row r="179" spans="1:13">
      <c r="A179" s="12"/>
      <c r="B179" s="369" t="s">
        <v>338</v>
      </c>
      <c r="C179" s="166" t="s">
        <v>339</v>
      </c>
      <c r="D179" s="167">
        <v>1.3377672</v>
      </c>
      <c r="E179" s="168">
        <v>1.9493333333333329</v>
      </c>
      <c r="F179" s="358">
        <v>13631.181950818811</v>
      </c>
      <c r="G179" s="311">
        <v>13928.586687713241</v>
      </c>
      <c r="H179" s="311">
        <v>13928.586687713241</v>
      </c>
      <c r="I179" s="464">
        <v>14225.991424607671</v>
      </c>
      <c r="J179" s="311">
        <v>14820.800898396543</v>
      </c>
      <c r="K179" s="321">
        <v>15118.205635290977</v>
      </c>
      <c r="L179" s="322">
        <v>15713.015109079839</v>
      </c>
      <c r="M179" s="11"/>
    </row>
    <row r="180" spans="1:13">
      <c r="A180" s="10"/>
      <c r="B180" s="369" t="s">
        <v>340</v>
      </c>
      <c r="C180" s="166" t="s">
        <v>341</v>
      </c>
      <c r="D180" s="167">
        <v>1.3114332000000002</v>
      </c>
      <c r="E180" s="168">
        <v>1.911111111111111</v>
      </c>
      <c r="F180" s="358">
        <v>13410.204691274781</v>
      </c>
      <c r="G180" s="311">
        <v>13701.777962739914</v>
      </c>
      <c r="H180" s="311">
        <v>13701.777962739914</v>
      </c>
      <c r="I180" s="464">
        <v>13993.351234205042</v>
      </c>
      <c r="J180" s="311">
        <v>14576.497777135301</v>
      </c>
      <c r="K180" s="321">
        <v>14868.071048600434</v>
      </c>
      <c r="L180" s="322">
        <v>15451.217591530691</v>
      </c>
      <c r="M180" s="20"/>
    </row>
    <row r="181" spans="1:13" ht="15.75" thickBot="1">
      <c r="A181" s="4"/>
      <c r="B181" s="370" t="s">
        <v>342</v>
      </c>
      <c r="C181" s="174" t="s">
        <v>343</v>
      </c>
      <c r="D181" s="175">
        <v>1.2850991999999999</v>
      </c>
      <c r="E181" s="176">
        <v>1.8728888888888888</v>
      </c>
      <c r="F181" s="407">
        <v>13112.148951172288</v>
      </c>
      <c r="G181" s="335">
        <v>13397.890757208115</v>
      </c>
      <c r="H181" s="335">
        <v>13397.890757208115</v>
      </c>
      <c r="I181" s="470">
        <v>13683.632563243946</v>
      </c>
      <c r="J181" s="335">
        <v>14255.116175315598</v>
      </c>
      <c r="K181" s="336">
        <v>14540.857981351419</v>
      </c>
      <c r="L181" s="337">
        <v>15112.341593423083</v>
      </c>
      <c r="M181" s="5"/>
    </row>
    <row r="182" spans="1:13">
      <c r="A182" s="37"/>
      <c r="B182" s="367" t="s">
        <v>344</v>
      </c>
      <c r="C182" s="182" t="s">
        <v>345</v>
      </c>
      <c r="D182" s="183">
        <v>1.2587652000000003</v>
      </c>
      <c r="E182" s="184">
        <v>1.8346666666666664</v>
      </c>
      <c r="F182" s="409">
        <v>12254.272529856749</v>
      </c>
      <c r="G182" s="330">
        <v>12534.18287046327</v>
      </c>
      <c r="H182" s="330">
        <v>12534.18287046327</v>
      </c>
      <c r="I182" s="469">
        <v>12814.093211069796</v>
      </c>
      <c r="J182" s="330">
        <v>13094.003551676324</v>
      </c>
      <c r="K182" s="331">
        <v>13373.913892282846</v>
      </c>
      <c r="L182" s="332">
        <v>13933.734573495891</v>
      </c>
      <c r="M182" s="11"/>
    </row>
    <row r="183" spans="1:13">
      <c r="A183" s="8"/>
      <c r="B183" s="369" t="s">
        <v>346</v>
      </c>
      <c r="C183" s="166" t="s">
        <v>347</v>
      </c>
      <c r="D183" s="167">
        <v>1.2324311999999999</v>
      </c>
      <c r="E183" s="168">
        <v>1.7964444444444443</v>
      </c>
      <c r="F183" s="358">
        <v>11967.879720612857</v>
      </c>
      <c r="G183" s="311">
        <v>12241.958595790076</v>
      </c>
      <c r="H183" s="311">
        <v>12241.958595790076</v>
      </c>
      <c r="I183" s="464">
        <v>12516.037470967296</v>
      </c>
      <c r="J183" s="311">
        <v>12790.116346144521</v>
      </c>
      <c r="K183" s="321">
        <v>13064.195221321743</v>
      </c>
      <c r="L183" s="322">
        <v>13612.352971676186</v>
      </c>
      <c r="M183" s="18"/>
    </row>
    <row r="184" spans="1:13">
      <c r="A184" s="38"/>
      <c r="B184" s="369" t="s">
        <v>348</v>
      </c>
      <c r="C184" s="166" t="s">
        <v>349</v>
      </c>
      <c r="D184" s="167">
        <v>1.2060972000000001</v>
      </c>
      <c r="E184" s="168">
        <v>1.7582222222222219</v>
      </c>
      <c r="F184" s="358">
        <v>11758.565391927434</v>
      </c>
      <c r="G184" s="311">
        <v>12026.812801675353</v>
      </c>
      <c r="H184" s="311">
        <v>12026.812801675353</v>
      </c>
      <c r="I184" s="464">
        <v>12295.060211423272</v>
      </c>
      <c r="J184" s="311">
        <v>12563.307621171192</v>
      </c>
      <c r="K184" s="321">
        <v>12831.555030919111</v>
      </c>
      <c r="L184" s="322">
        <v>13368.049850414947</v>
      </c>
      <c r="M184" s="5"/>
    </row>
    <row r="185" spans="1:13">
      <c r="A185" s="8"/>
      <c r="B185" s="369" t="s">
        <v>350</v>
      </c>
      <c r="C185" s="166" t="s">
        <v>351</v>
      </c>
      <c r="D185" s="167">
        <v>1.1797632000000002</v>
      </c>
      <c r="E185" s="168">
        <v>1.72</v>
      </c>
      <c r="F185" s="358">
        <v>11472.172582683548</v>
      </c>
      <c r="G185" s="311">
        <v>11734.588527002168</v>
      </c>
      <c r="H185" s="311">
        <v>11734.588527002168</v>
      </c>
      <c r="I185" s="464">
        <v>11997.004471320779</v>
      </c>
      <c r="J185" s="311">
        <v>12259.420415639399</v>
      </c>
      <c r="K185" s="321">
        <v>12521.836359958013</v>
      </c>
      <c r="L185" s="322">
        <v>13046.668248595244</v>
      </c>
      <c r="M185" s="20"/>
    </row>
    <row r="186" spans="1:13">
      <c r="A186" s="39"/>
      <c r="B186" s="369" t="s">
        <v>352</v>
      </c>
      <c r="C186" s="166" t="s">
        <v>353</v>
      </c>
      <c r="D186" s="167">
        <v>1.1534292000000002</v>
      </c>
      <c r="E186" s="168">
        <v>1.6817777777777778</v>
      </c>
      <c r="F186" s="358">
        <v>11262.858253998125</v>
      </c>
      <c r="G186" s="311">
        <v>11519.442732887435</v>
      </c>
      <c r="H186" s="311">
        <v>11519.442732887435</v>
      </c>
      <c r="I186" s="464">
        <v>11776.027211776754</v>
      </c>
      <c r="J186" s="311">
        <v>12032.611690666065</v>
      </c>
      <c r="K186" s="321">
        <v>12289.196169555382</v>
      </c>
      <c r="L186" s="322">
        <v>12802.365127334009</v>
      </c>
      <c r="M186" s="5"/>
    </row>
    <row r="187" spans="1:13" ht="15.75" thickBot="1">
      <c r="A187" s="40"/>
      <c r="B187" s="370" t="s">
        <v>354</v>
      </c>
      <c r="C187" s="174" t="s">
        <v>355</v>
      </c>
      <c r="D187" s="175">
        <v>1.1270952000000001</v>
      </c>
      <c r="E187" s="176">
        <v>1.6435555555555554</v>
      </c>
      <c r="F187" s="407">
        <v>10976.465444754238</v>
      </c>
      <c r="G187" s="335">
        <v>11227.218458214245</v>
      </c>
      <c r="H187" s="335">
        <v>11227.218458214245</v>
      </c>
      <c r="I187" s="470">
        <v>11477.971471674255</v>
      </c>
      <c r="J187" s="335">
        <v>11728.724485134266</v>
      </c>
      <c r="K187" s="336">
        <v>11979.477498594277</v>
      </c>
      <c r="L187" s="337">
        <v>12480.983525514303</v>
      </c>
      <c r="M187" s="20"/>
    </row>
    <row r="188" spans="1:13">
      <c r="A188" s="41"/>
      <c r="B188" s="367" t="s">
        <v>356</v>
      </c>
      <c r="C188" s="182" t="s">
        <v>357</v>
      </c>
      <c r="D188" s="183">
        <v>1.1007612</v>
      </c>
      <c r="E188" s="184">
        <v>1.6053333333333333</v>
      </c>
      <c r="F188" s="409">
        <v>10522.229568038105</v>
      </c>
      <c r="G188" s="330">
        <v>10767.151116068808</v>
      </c>
      <c r="H188" s="330">
        <v>10767.151116068808</v>
      </c>
      <c r="I188" s="469">
        <v>11012.072664099514</v>
      </c>
      <c r="J188" s="330">
        <v>11256.994212130227</v>
      </c>
      <c r="K188" s="331">
        <v>11256.994212130227</v>
      </c>
      <c r="L188" s="332">
        <v>11746.837308191645</v>
      </c>
      <c r="M188" s="20"/>
    </row>
    <row r="189" spans="1:13">
      <c r="A189" s="19"/>
      <c r="B189" s="369" t="s">
        <v>358</v>
      </c>
      <c r="C189" s="166" t="s">
        <v>359</v>
      </c>
      <c r="D189" s="167">
        <v>1.0744272000000001</v>
      </c>
      <c r="E189" s="168">
        <v>1.5671111111111109</v>
      </c>
      <c r="F189" s="358">
        <v>10241.668224223517</v>
      </c>
      <c r="G189" s="311">
        <v>10480.758306824922</v>
      </c>
      <c r="H189" s="311">
        <v>10480.758306824922</v>
      </c>
      <c r="I189" s="464">
        <v>10719.848389426326</v>
      </c>
      <c r="J189" s="311">
        <v>10958.938472027736</v>
      </c>
      <c r="K189" s="321">
        <v>10958.938472027736</v>
      </c>
      <c r="L189" s="322">
        <v>11437.118637230544</v>
      </c>
      <c r="M189" s="11"/>
    </row>
    <row r="190" spans="1:13">
      <c r="A190" s="4"/>
      <c r="B190" s="369" t="s">
        <v>360</v>
      </c>
      <c r="C190" s="166" t="s">
        <v>361</v>
      </c>
      <c r="D190" s="167">
        <v>1.0480932000000001</v>
      </c>
      <c r="E190" s="168">
        <v>1.5288888888888887</v>
      </c>
      <c r="F190" s="358">
        <v>10038.185360967396</v>
      </c>
      <c r="G190" s="311">
        <v>10271.443978139499</v>
      </c>
      <c r="H190" s="311">
        <v>10271.443978139499</v>
      </c>
      <c r="I190" s="464">
        <v>10504.702595311603</v>
      </c>
      <c r="J190" s="311">
        <v>10737.961212483708</v>
      </c>
      <c r="K190" s="321">
        <v>10737.961212483708</v>
      </c>
      <c r="L190" s="322">
        <v>11204.478446827914</v>
      </c>
      <c r="M190" s="18"/>
    </row>
    <row r="191" spans="1:13">
      <c r="A191" s="10"/>
      <c r="B191" s="369" t="s">
        <v>362</v>
      </c>
      <c r="C191" s="166" t="s">
        <v>363</v>
      </c>
      <c r="D191" s="167">
        <v>1.0217592</v>
      </c>
      <c r="E191" s="168">
        <v>1.4906666666666666</v>
      </c>
      <c r="F191" s="358">
        <v>9757.6240171528061</v>
      </c>
      <c r="G191" s="311">
        <v>9985.0511688956085</v>
      </c>
      <c r="H191" s="311">
        <v>9985.0511688956085</v>
      </c>
      <c r="I191" s="464">
        <v>10212.478320638411</v>
      </c>
      <c r="J191" s="311">
        <v>10439.905472381213</v>
      </c>
      <c r="K191" s="321">
        <v>10439.905472381213</v>
      </c>
      <c r="L191" s="322">
        <v>10894.759775866814</v>
      </c>
      <c r="M191" s="11"/>
    </row>
    <row r="192" spans="1:13">
      <c r="A192" s="12"/>
      <c r="B192" s="369" t="s">
        <v>364</v>
      </c>
      <c r="C192" s="166" t="s">
        <v>365</v>
      </c>
      <c r="D192" s="167">
        <v>0.99542520000000001</v>
      </c>
      <c r="E192" s="168">
        <v>1.4524444444444442</v>
      </c>
      <c r="F192" s="358">
        <v>9554.1411538966859</v>
      </c>
      <c r="G192" s="311">
        <v>9775.7368402101874</v>
      </c>
      <c r="H192" s="311">
        <v>9775.7368402101874</v>
      </c>
      <c r="I192" s="464">
        <v>9997.3325265236872</v>
      </c>
      <c r="J192" s="311">
        <v>10218.928212837181</v>
      </c>
      <c r="K192" s="321">
        <v>10218.928212837181</v>
      </c>
      <c r="L192" s="322">
        <v>10662.119585464179</v>
      </c>
      <c r="M192" s="20"/>
    </row>
    <row r="193" spans="1:13" ht="15.75" thickBot="1">
      <c r="A193" s="19"/>
      <c r="B193" s="370" t="s">
        <v>366</v>
      </c>
      <c r="C193" s="174" t="s">
        <v>367</v>
      </c>
      <c r="D193" s="175">
        <v>0.96909120000000004</v>
      </c>
      <c r="E193" s="176">
        <v>1.414222222222222</v>
      </c>
      <c r="F193" s="407">
        <v>9273.579810082103</v>
      </c>
      <c r="G193" s="335">
        <v>9489.3440309663001</v>
      </c>
      <c r="H193" s="335">
        <v>9489.3440309663001</v>
      </c>
      <c r="I193" s="470">
        <v>9705.1082518504936</v>
      </c>
      <c r="J193" s="335">
        <v>9920.8724727346907</v>
      </c>
      <c r="K193" s="336">
        <v>9920.8724727346907</v>
      </c>
      <c r="L193" s="337">
        <v>10352.400914503078</v>
      </c>
      <c r="M193" s="20"/>
    </row>
    <row r="194" spans="1:13">
      <c r="A194" s="19"/>
      <c r="B194" s="367" t="s">
        <v>368</v>
      </c>
      <c r="C194" s="182" t="s">
        <v>369</v>
      </c>
      <c r="D194" s="183">
        <v>0.94275720000000007</v>
      </c>
      <c r="E194" s="184">
        <v>1.3759999999999999</v>
      </c>
      <c r="F194" s="409">
        <v>9070.0969468259846</v>
      </c>
      <c r="G194" s="330">
        <v>9070.0969468259846</v>
      </c>
      <c r="H194" s="330">
        <v>9280.0297022808772</v>
      </c>
      <c r="I194" s="469">
        <v>9280.0297022808772</v>
      </c>
      <c r="J194" s="330">
        <v>9280.0297022808772</v>
      </c>
      <c r="K194" s="331">
        <v>9489.9624577357717</v>
      </c>
      <c r="L194" s="439">
        <v>9699.8952131906626</v>
      </c>
      <c r="M194" s="5"/>
    </row>
    <row r="195" spans="1:13">
      <c r="A195" s="12"/>
      <c r="B195" s="369" t="s">
        <v>370</v>
      </c>
      <c r="C195" s="166" t="s">
        <v>371</v>
      </c>
      <c r="D195" s="167">
        <v>0.91642319999999999</v>
      </c>
      <c r="E195" s="168">
        <v>1.3377777777777777</v>
      </c>
      <c r="F195" s="358">
        <v>8789.5356030113926</v>
      </c>
      <c r="G195" s="311">
        <v>8789.5356030113926</v>
      </c>
      <c r="H195" s="311">
        <v>8993.6368930369863</v>
      </c>
      <c r="I195" s="464">
        <v>8993.6368930369863</v>
      </c>
      <c r="J195" s="311">
        <v>8993.6368930369863</v>
      </c>
      <c r="K195" s="321">
        <v>9197.7381830625764</v>
      </c>
      <c r="L195" s="375">
        <v>9401.8394730881682</v>
      </c>
      <c r="M195" s="11"/>
    </row>
    <row r="196" spans="1:13">
      <c r="A196" s="10"/>
      <c r="B196" s="369" t="s">
        <v>372</v>
      </c>
      <c r="C196" s="166" t="s">
        <v>373</v>
      </c>
      <c r="D196" s="167">
        <v>0.89008920000000002</v>
      </c>
      <c r="E196" s="168">
        <v>1.2995555555555554</v>
      </c>
      <c r="F196" s="358">
        <v>8586.0527397552742</v>
      </c>
      <c r="G196" s="311">
        <v>8586.0527397552742</v>
      </c>
      <c r="H196" s="311">
        <v>8784.3225643515634</v>
      </c>
      <c r="I196" s="464">
        <v>8784.3225643515634</v>
      </c>
      <c r="J196" s="311">
        <v>8784.3225643515634</v>
      </c>
      <c r="K196" s="321">
        <v>8982.5923889478508</v>
      </c>
      <c r="L196" s="375">
        <v>9180.8622135441401</v>
      </c>
      <c r="M196" s="18"/>
    </row>
    <row r="197" spans="1:13">
      <c r="A197" s="4"/>
      <c r="B197" s="369" t="s">
        <v>374</v>
      </c>
      <c r="C197" s="166" t="s">
        <v>375</v>
      </c>
      <c r="D197" s="167">
        <v>0.86375519999999995</v>
      </c>
      <c r="E197" s="168">
        <v>1.2613333333333332</v>
      </c>
      <c r="F197" s="358">
        <v>8305.4913959406858</v>
      </c>
      <c r="G197" s="311">
        <v>8305.4913959406858</v>
      </c>
      <c r="H197" s="311">
        <v>8497.9297551076743</v>
      </c>
      <c r="I197" s="464">
        <v>8497.9297551076743</v>
      </c>
      <c r="J197" s="311">
        <v>8497.9297551076743</v>
      </c>
      <c r="K197" s="321">
        <v>8690.3681142746591</v>
      </c>
      <c r="L197" s="375">
        <v>8882.8064734416457</v>
      </c>
      <c r="M197" s="11"/>
    </row>
    <row r="198" spans="1:13">
      <c r="A198" s="12"/>
      <c r="B198" s="369" t="s">
        <v>376</v>
      </c>
      <c r="C198" s="166" t="s">
        <v>377</v>
      </c>
      <c r="D198" s="167">
        <v>0.83742120000000009</v>
      </c>
      <c r="E198" s="168">
        <v>1.223111111111111</v>
      </c>
      <c r="F198" s="358">
        <v>8102.008532684571</v>
      </c>
      <c r="G198" s="311">
        <v>8102.008532684571</v>
      </c>
      <c r="H198" s="311">
        <v>8288.6154264222514</v>
      </c>
      <c r="I198" s="464">
        <v>8288.6154264222514</v>
      </c>
      <c r="J198" s="311">
        <v>8288.6154264222514</v>
      </c>
      <c r="K198" s="321">
        <v>8475.2223201599336</v>
      </c>
      <c r="L198" s="375">
        <v>8661.8292138976176</v>
      </c>
      <c r="M198" s="11"/>
    </row>
    <row r="199" spans="1:13" ht="15.75" thickBot="1">
      <c r="A199" s="10"/>
      <c r="B199" s="370" t="s">
        <v>378</v>
      </c>
      <c r="C199" s="174" t="s">
        <v>379</v>
      </c>
      <c r="D199" s="175">
        <v>0.81108720000000012</v>
      </c>
      <c r="E199" s="176">
        <v>1.1848888888888889</v>
      </c>
      <c r="F199" s="407">
        <v>7821.4471888699836</v>
      </c>
      <c r="G199" s="335">
        <v>7821.4471888699836</v>
      </c>
      <c r="H199" s="335">
        <v>8002.2226171783641</v>
      </c>
      <c r="I199" s="470">
        <v>8002.2226171783641</v>
      </c>
      <c r="J199" s="335">
        <v>8002.2226171783641</v>
      </c>
      <c r="K199" s="336">
        <v>8182.9980454867409</v>
      </c>
      <c r="L199" s="436">
        <v>8363.7734737951232</v>
      </c>
      <c r="M199" s="20"/>
    </row>
    <row r="200" spans="1:13">
      <c r="A200" s="10"/>
      <c r="B200" s="367" t="s">
        <v>380</v>
      </c>
      <c r="C200" s="182" t="s">
        <v>381</v>
      </c>
      <c r="D200" s="183">
        <v>0.78475320000000004</v>
      </c>
      <c r="E200" s="184">
        <v>1.1466666666666665</v>
      </c>
      <c r="F200" s="417">
        <v>7617.9643256138606</v>
      </c>
      <c r="G200" s="331">
        <v>7617.9643256138606</v>
      </c>
      <c r="H200" s="331">
        <v>7617.9643256138606</v>
      </c>
      <c r="I200" s="476">
        <v>7617.9643256138606</v>
      </c>
      <c r="J200" s="331">
        <v>7792.9082884929367</v>
      </c>
      <c r="K200" s="420">
        <v>7792.9082884929367</v>
      </c>
      <c r="L200" s="669">
        <v>7792.9082884929367</v>
      </c>
      <c r="M200" s="5"/>
    </row>
    <row r="201" spans="1:13">
      <c r="A201" s="10"/>
      <c r="B201" s="369" t="s">
        <v>382</v>
      </c>
      <c r="C201" s="166" t="s">
        <v>383</v>
      </c>
      <c r="D201" s="167">
        <v>0.75841920000000007</v>
      </c>
      <c r="E201" s="168">
        <v>1.1084444444444443</v>
      </c>
      <c r="F201" s="418">
        <v>7337.4029817992759</v>
      </c>
      <c r="G201" s="321">
        <v>7337.4029817992759</v>
      </c>
      <c r="H201" s="321">
        <v>7337.4029817992759</v>
      </c>
      <c r="I201" s="477">
        <v>7337.4029817992759</v>
      </c>
      <c r="J201" s="321">
        <v>7506.5154792490521</v>
      </c>
      <c r="K201" s="421">
        <v>7506.5154792490521</v>
      </c>
      <c r="L201" s="670">
        <v>7506.5154792490521</v>
      </c>
      <c r="M201" s="5"/>
    </row>
    <row r="202" spans="1:13">
      <c r="A202" s="4"/>
      <c r="B202" s="369" t="s">
        <v>384</v>
      </c>
      <c r="C202" s="166" t="s">
        <v>385</v>
      </c>
      <c r="D202" s="167">
        <v>0.73208519999999999</v>
      </c>
      <c r="E202" s="168">
        <v>1.070222222222222</v>
      </c>
      <c r="F202" s="418">
        <v>7133.9201185431548</v>
      </c>
      <c r="G202" s="321">
        <v>7133.9201185431548</v>
      </c>
      <c r="H202" s="321">
        <v>7133.9201185431548</v>
      </c>
      <c r="I202" s="477">
        <v>7133.9201185431548</v>
      </c>
      <c r="J202" s="321">
        <v>7297.2011505636247</v>
      </c>
      <c r="K202" s="421">
        <v>7297.2011505636247</v>
      </c>
      <c r="L202" s="670">
        <v>7297.2011505636247</v>
      </c>
      <c r="M202" s="5"/>
    </row>
    <row r="203" spans="1:13">
      <c r="A203" s="12"/>
      <c r="B203" s="369" t="s">
        <v>386</v>
      </c>
      <c r="C203" s="166" t="s">
        <v>387</v>
      </c>
      <c r="D203" s="167">
        <v>0.70575120000000013</v>
      </c>
      <c r="E203" s="168">
        <v>1.032</v>
      </c>
      <c r="F203" s="418">
        <v>6853.358774728571</v>
      </c>
      <c r="G203" s="321">
        <v>6853.358774728571</v>
      </c>
      <c r="H203" s="321">
        <v>6853.358774728571</v>
      </c>
      <c r="I203" s="477">
        <v>6853.358774728571</v>
      </c>
      <c r="J203" s="321">
        <v>7010.8083413197392</v>
      </c>
      <c r="K203" s="421">
        <v>7010.8083413197392</v>
      </c>
      <c r="L203" s="670">
        <v>7010.8083413197392</v>
      </c>
      <c r="M203" s="18"/>
    </row>
    <row r="204" spans="1:13">
      <c r="A204" s="12"/>
      <c r="B204" s="369" t="s">
        <v>388</v>
      </c>
      <c r="C204" s="166" t="s">
        <v>389</v>
      </c>
      <c r="D204" s="167">
        <v>0.67941720000000005</v>
      </c>
      <c r="E204" s="168">
        <v>0.99377777777777776</v>
      </c>
      <c r="F204" s="418">
        <v>6649.875911472448</v>
      </c>
      <c r="G204" s="321">
        <v>6649.875911472448</v>
      </c>
      <c r="H204" s="321">
        <v>6649.875911472448</v>
      </c>
      <c r="I204" s="477">
        <v>6649.875911472448</v>
      </c>
      <c r="J204" s="321">
        <v>6801.4940126343154</v>
      </c>
      <c r="K204" s="421">
        <v>6801.4940126343154</v>
      </c>
      <c r="L204" s="670">
        <v>6801.4940126343154</v>
      </c>
      <c r="M204" s="20"/>
    </row>
    <row r="205" spans="1:13" ht="15.75" thickBot="1">
      <c r="A205" s="10"/>
      <c r="B205" s="391" t="s">
        <v>390</v>
      </c>
      <c r="C205" s="228" t="s">
        <v>391</v>
      </c>
      <c r="D205" s="229">
        <v>0.65308319999999997</v>
      </c>
      <c r="E205" s="230">
        <v>0.95555555555555549</v>
      </c>
      <c r="F205" s="422">
        <v>6369.3145676578615</v>
      </c>
      <c r="G205" s="327">
        <v>6369.3145676578615</v>
      </c>
      <c r="H205" s="327">
        <v>6369.3145676578615</v>
      </c>
      <c r="I205" s="478">
        <v>6369.3145676578615</v>
      </c>
      <c r="J205" s="327">
        <v>6515.1012033904253</v>
      </c>
      <c r="K205" s="423">
        <v>6515.1012033904253</v>
      </c>
      <c r="L205" s="671">
        <v>6515.1012033904253</v>
      </c>
      <c r="M205" s="20"/>
    </row>
    <row r="206" spans="1:13">
      <c r="A206" s="4"/>
      <c r="B206" s="367" t="s">
        <v>392</v>
      </c>
      <c r="C206" s="182" t="s">
        <v>393</v>
      </c>
      <c r="D206" s="183">
        <v>0.62674920000000001</v>
      </c>
      <c r="E206" s="184">
        <v>0.91733333333333322</v>
      </c>
      <c r="F206" s="424">
        <v>6165.8317044017404</v>
      </c>
      <c r="G206" s="425">
        <v>6165.8317044017404</v>
      </c>
      <c r="H206" s="425">
        <v>6165.8317044017404</v>
      </c>
      <c r="I206" s="479">
        <v>6165.8317044017404</v>
      </c>
      <c r="J206" s="425">
        <v>6165.8317044017404</v>
      </c>
      <c r="K206" s="425">
        <v>6165.8317044017404</v>
      </c>
      <c r="L206" s="450">
        <v>6165.8317044017404</v>
      </c>
      <c r="M206" s="5"/>
    </row>
    <row r="207" spans="1:13">
      <c r="A207" s="4"/>
      <c r="B207" s="369" t="s">
        <v>394</v>
      </c>
      <c r="C207" s="166" t="s">
        <v>395</v>
      </c>
      <c r="D207" s="167">
        <v>0.60041519999999993</v>
      </c>
      <c r="E207" s="168">
        <v>0.87911111111111095</v>
      </c>
      <c r="F207" s="426">
        <v>5885.2703605871529</v>
      </c>
      <c r="G207" s="421">
        <v>5885.2703605871529</v>
      </c>
      <c r="H207" s="421">
        <v>5885.2703605871529</v>
      </c>
      <c r="I207" s="480">
        <v>5885.2703605871529</v>
      </c>
      <c r="J207" s="421">
        <v>5885.2703605871529</v>
      </c>
      <c r="K207" s="421">
        <v>5885.2703605871529</v>
      </c>
      <c r="L207" s="670">
        <v>5885.2703605871529</v>
      </c>
      <c r="M207" s="18"/>
    </row>
    <row r="208" spans="1:13">
      <c r="A208" s="37"/>
      <c r="B208" s="369" t="s">
        <v>396</v>
      </c>
      <c r="C208" s="166" t="s">
        <v>397</v>
      </c>
      <c r="D208" s="167">
        <v>0.57408120000000007</v>
      </c>
      <c r="E208" s="168">
        <v>0.84088888888888891</v>
      </c>
      <c r="F208" s="426">
        <v>5681.7874973310363</v>
      </c>
      <c r="G208" s="421">
        <v>5681.7874973310363</v>
      </c>
      <c r="H208" s="421">
        <v>5681.7874973310363</v>
      </c>
      <c r="I208" s="480">
        <v>5681.7874973310363</v>
      </c>
      <c r="J208" s="421">
        <v>5681.7874973310363</v>
      </c>
      <c r="K208" s="421">
        <v>5681.7874973310363</v>
      </c>
      <c r="L208" s="670">
        <v>5681.7874973310363</v>
      </c>
      <c r="M208" s="18"/>
    </row>
    <row r="209" spans="1:13">
      <c r="A209" s="8"/>
      <c r="B209" s="369" t="s">
        <v>398</v>
      </c>
      <c r="C209" s="166" t="s">
        <v>399</v>
      </c>
      <c r="D209" s="167">
        <v>0.5477472000000001</v>
      </c>
      <c r="E209" s="168">
        <v>0.80266666666666664</v>
      </c>
      <c r="F209" s="426">
        <v>5401.2261535164471</v>
      </c>
      <c r="G209" s="421">
        <v>5401.2261535164471</v>
      </c>
      <c r="H209" s="421">
        <v>5401.2261535164471</v>
      </c>
      <c r="I209" s="480">
        <v>5401.2261535164471</v>
      </c>
      <c r="J209" s="421">
        <v>5401.2261535164471</v>
      </c>
      <c r="K209" s="421">
        <v>5401.2261535164471</v>
      </c>
      <c r="L209" s="670">
        <v>5401.2261535164471</v>
      </c>
      <c r="M209" s="11"/>
    </row>
    <row r="210" spans="1:13">
      <c r="A210" s="38"/>
      <c r="B210" s="369" t="s">
        <v>400</v>
      </c>
      <c r="C210" s="166" t="s">
        <v>401</v>
      </c>
      <c r="D210" s="167">
        <v>0.52141320000000002</v>
      </c>
      <c r="E210" s="168">
        <v>0.76444444444444437</v>
      </c>
      <c r="F210" s="426">
        <v>5197.7432902603259</v>
      </c>
      <c r="G210" s="421">
        <v>5197.7432902603259</v>
      </c>
      <c r="H210" s="421">
        <v>5197.7432902603259</v>
      </c>
      <c r="I210" s="480">
        <v>5197.7432902603259</v>
      </c>
      <c r="J210" s="421">
        <v>5197.7432902603259</v>
      </c>
      <c r="K210" s="421">
        <v>5197.7432902603259</v>
      </c>
      <c r="L210" s="670">
        <v>5197.7432902603259</v>
      </c>
      <c r="M210" s="20"/>
    </row>
    <row r="211" spans="1:13" ht="15.75" thickBot="1">
      <c r="A211" s="8"/>
      <c r="B211" s="370" t="s">
        <v>402</v>
      </c>
      <c r="C211" s="174" t="s">
        <v>403</v>
      </c>
      <c r="D211" s="175">
        <v>0.49507920000000005</v>
      </c>
      <c r="E211" s="176">
        <v>0.7262222222222221</v>
      </c>
      <c r="F211" s="427">
        <v>4917.1819464457394</v>
      </c>
      <c r="G211" s="428">
        <v>4917.1819464457394</v>
      </c>
      <c r="H211" s="428">
        <v>4917.1819464457394</v>
      </c>
      <c r="I211" s="481">
        <v>4917.1819464457394</v>
      </c>
      <c r="J211" s="428">
        <v>4917.1819464457394</v>
      </c>
      <c r="K211" s="428">
        <v>4917.1819464457394</v>
      </c>
      <c r="L211" s="672">
        <v>4917.1819464457394</v>
      </c>
      <c r="M211" s="11"/>
    </row>
    <row r="212" spans="1:13">
      <c r="A212" s="39"/>
      <c r="B212" s="390" t="s">
        <v>404</v>
      </c>
      <c r="C212" s="158" t="s">
        <v>405</v>
      </c>
      <c r="D212" s="159">
        <v>0.46874520000000003</v>
      </c>
      <c r="E212" s="160">
        <v>0.68799999999999994</v>
      </c>
      <c r="F212" s="429">
        <v>4713.6990831896192</v>
      </c>
      <c r="G212" s="430">
        <v>4713.6990831896192</v>
      </c>
      <c r="H212" s="430">
        <v>4713.6990831896192</v>
      </c>
      <c r="I212" s="482">
        <v>4713.6990831896192</v>
      </c>
      <c r="J212" s="430">
        <v>4713.6990831896192</v>
      </c>
      <c r="K212" s="430">
        <v>4713.6990831896192</v>
      </c>
      <c r="L212" s="673">
        <v>4713.6990831896192</v>
      </c>
      <c r="M212" s="11"/>
    </row>
    <row r="213" spans="1:13">
      <c r="A213" s="40"/>
      <c r="B213" s="369" t="s">
        <v>406</v>
      </c>
      <c r="C213" s="166" t="s">
        <v>407</v>
      </c>
      <c r="D213" s="167">
        <v>0.44241119999999995</v>
      </c>
      <c r="E213" s="168">
        <v>0.64977777777777768</v>
      </c>
      <c r="F213" s="426">
        <v>4433.1377393750336</v>
      </c>
      <c r="G213" s="421">
        <v>4433.1377393750336</v>
      </c>
      <c r="H213" s="421">
        <v>4433.1377393750336</v>
      </c>
      <c r="I213" s="480">
        <v>4433.1377393750336</v>
      </c>
      <c r="J213" s="421">
        <v>4433.1377393750336</v>
      </c>
      <c r="K213" s="421">
        <v>4433.1377393750336</v>
      </c>
      <c r="L213" s="670">
        <v>4433.1377393750336</v>
      </c>
      <c r="M213" s="20"/>
    </row>
    <row r="214" spans="1:13" ht="15.75" thickBot="1">
      <c r="A214" s="41"/>
      <c r="B214" s="391" t="s">
        <v>408</v>
      </c>
      <c r="C214" s="228" t="s">
        <v>409</v>
      </c>
      <c r="D214" s="229">
        <v>0.41607720000000004</v>
      </c>
      <c r="E214" s="230">
        <v>0.61155555555555552</v>
      </c>
      <c r="F214" s="431">
        <v>4229.6548761189133</v>
      </c>
      <c r="G214" s="423">
        <v>4229.6548761189133</v>
      </c>
      <c r="H214" s="423">
        <v>4229.6548761189133</v>
      </c>
      <c r="I214" s="483">
        <v>4229.6548761189133</v>
      </c>
      <c r="J214" s="423">
        <v>4229.6548761189133</v>
      </c>
      <c r="K214" s="423">
        <v>4229.6548761189133</v>
      </c>
      <c r="L214" s="671">
        <v>4229.6548761189133</v>
      </c>
      <c r="M214" s="11"/>
    </row>
    <row r="215" spans="1:13" ht="15.75" thickBot="1">
      <c r="A215" s="19"/>
      <c r="B215" s="795" t="s">
        <v>410</v>
      </c>
      <c r="C215" s="796"/>
      <c r="D215" s="796"/>
      <c r="E215" s="796"/>
      <c r="F215" s="796"/>
      <c r="G215" s="796"/>
      <c r="H215" s="796"/>
      <c r="I215" s="796"/>
      <c r="J215" s="796"/>
      <c r="K215" s="796"/>
      <c r="L215" s="797"/>
      <c r="M215" s="5"/>
    </row>
    <row r="216" spans="1:13">
      <c r="A216" s="19"/>
      <c r="B216" s="284" t="s">
        <v>411</v>
      </c>
      <c r="C216" s="285" t="s">
        <v>412</v>
      </c>
      <c r="D216" s="183">
        <v>3.742</v>
      </c>
      <c r="E216" s="184">
        <v>5.6059999999999999</v>
      </c>
      <c r="F216" s="432">
        <v>52963.688680086358</v>
      </c>
      <c r="G216" s="287"/>
      <c r="H216" s="288"/>
      <c r="I216" s="457"/>
      <c r="J216" s="288"/>
      <c r="K216" s="289"/>
      <c r="L216" s="290"/>
      <c r="M216" s="20"/>
    </row>
    <row r="217" spans="1:13">
      <c r="A217" s="19"/>
      <c r="B217" s="291" t="s">
        <v>413</v>
      </c>
      <c r="C217" s="292" t="s">
        <v>414</v>
      </c>
      <c r="D217" s="167">
        <v>3.7090000000000001</v>
      </c>
      <c r="E217" s="168">
        <v>5.556</v>
      </c>
      <c r="F217" s="397">
        <v>52497.891469020156</v>
      </c>
      <c r="G217" s="294"/>
      <c r="H217" s="333"/>
      <c r="I217" s="484"/>
      <c r="J217" s="333"/>
      <c r="K217" s="433"/>
      <c r="L217" s="434"/>
      <c r="M217" s="20"/>
    </row>
    <row r="218" spans="1:13">
      <c r="A218" s="19"/>
      <c r="B218" s="291" t="s">
        <v>415</v>
      </c>
      <c r="C218" s="292" t="s">
        <v>416</v>
      </c>
      <c r="D218" s="167">
        <v>3.677</v>
      </c>
      <c r="E218" s="168">
        <v>5.5069999999999997</v>
      </c>
      <c r="F218" s="397">
        <v>52032.820359131947</v>
      </c>
      <c r="G218" s="294"/>
      <c r="H218" s="333"/>
      <c r="I218" s="484"/>
      <c r="J218" s="333"/>
      <c r="K218" s="433"/>
      <c r="L218" s="434"/>
      <c r="M218" s="20"/>
    </row>
    <row r="219" spans="1:13">
      <c r="A219" s="19"/>
      <c r="B219" s="291" t="s">
        <v>417</v>
      </c>
      <c r="C219" s="292" t="s">
        <v>418</v>
      </c>
      <c r="D219" s="167">
        <v>3.6509999999999998</v>
      </c>
      <c r="E219" s="168">
        <v>5.4089999999999998</v>
      </c>
      <c r="F219" s="397">
        <v>51572.105856311748</v>
      </c>
      <c r="G219" s="294"/>
      <c r="H219" s="333"/>
      <c r="I219" s="484"/>
      <c r="J219" s="333"/>
      <c r="K219" s="433"/>
      <c r="L219" s="434"/>
      <c r="M219" s="20"/>
    </row>
    <row r="220" spans="1:13">
      <c r="A220" s="19"/>
      <c r="B220" s="291" t="s">
        <v>419</v>
      </c>
      <c r="C220" s="292" t="s">
        <v>420</v>
      </c>
      <c r="D220" s="167">
        <v>3.6179999999999999</v>
      </c>
      <c r="E220" s="168">
        <v>5.36</v>
      </c>
      <c r="F220" s="397">
        <v>51106.308645245539</v>
      </c>
      <c r="G220" s="294"/>
      <c r="H220" s="333"/>
      <c r="I220" s="484"/>
      <c r="J220" s="333"/>
      <c r="K220" s="433"/>
      <c r="L220" s="434"/>
      <c r="M220" s="20"/>
    </row>
    <row r="221" spans="1:13" ht="15.75" thickBot="1">
      <c r="A221" s="19"/>
      <c r="B221" s="298" t="s">
        <v>421</v>
      </c>
      <c r="C221" s="299" t="s">
        <v>422</v>
      </c>
      <c r="D221" s="175">
        <v>3.585</v>
      </c>
      <c r="E221" s="176">
        <v>5.3109999999999999</v>
      </c>
      <c r="F221" s="400">
        <v>50640.511434179316</v>
      </c>
      <c r="G221" s="301"/>
      <c r="H221" s="302"/>
      <c r="I221" s="459"/>
      <c r="J221" s="302"/>
      <c r="K221" s="303"/>
      <c r="L221" s="304"/>
      <c r="M221" s="20"/>
    </row>
    <row r="222" spans="1:13">
      <c r="A222" s="4"/>
      <c r="B222" s="367" t="s">
        <v>423</v>
      </c>
      <c r="C222" s="285" t="s">
        <v>424</v>
      </c>
      <c r="D222" s="183">
        <v>3.5455419999999997</v>
      </c>
      <c r="E222" s="184">
        <v>5.3109999999999999</v>
      </c>
      <c r="F222" s="404">
        <v>50413.823746021604</v>
      </c>
      <c r="G222" s="307">
        <v>56717.823094672691</v>
      </c>
      <c r="H222" s="307">
        <v>59962.754600873493</v>
      </c>
      <c r="I222" s="465"/>
      <c r="J222" s="307"/>
      <c r="K222" s="319"/>
      <c r="L222" s="435"/>
      <c r="M222" s="18"/>
    </row>
    <row r="223" spans="1:13">
      <c r="A223" s="10"/>
      <c r="B223" s="369" t="s">
        <v>425</v>
      </c>
      <c r="C223" s="292" t="s">
        <v>426</v>
      </c>
      <c r="D223" s="167">
        <v>3.5126520000000006</v>
      </c>
      <c r="E223" s="168">
        <v>5.2618240740740738</v>
      </c>
      <c r="F223" s="358">
        <v>49946.241292662955</v>
      </c>
      <c r="G223" s="311">
        <v>56191.649170542485</v>
      </c>
      <c r="H223" s="311">
        <v>59407.423349596786</v>
      </c>
      <c r="I223" s="464"/>
      <c r="J223" s="311"/>
      <c r="K223" s="321"/>
      <c r="L223" s="375"/>
      <c r="M223" s="11"/>
    </row>
    <row r="224" spans="1:13">
      <c r="A224" s="12"/>
      <c r="B224" s="369" t="s">
        <v>427</v>
      </c>
      <c r="C224" s="292" t="s">
        <v>428</v>
      </c>
      <c r="D224" s="167">
        <v>3.4797620000000005</v>
      </c>
      <c r="E224" s="168">
        <v>5.2126481481481477</v>
      </c>
      <c r="F224" s="358">
        <v>49478.658839304277</v>
      </c>
      <c r="G224" s="311">
        <v>55665.475246412308</v>
      </c>
      <c r="H224" s="311">
        <v>58852.092098320078</v>
      </c>
      <c r="I224" s="464"/>
      <c r="J224" s="311"/>
      <c r="K224" s="321"/>
      <c r="L224" s="375"/>
      <c r="M224" s="18"/>
    </row>
    <row r="225" spans="1:13">
      <c r="A225" s="19"/>
      <c r="B225" s="369" t="s">
        <v>429</v>
      </c>
      <c r="C225" s="292" t="s">
        <v>430</v>
      </c>
      <c r="D225" s="167">
        <v>3.4468720000000004</v>
      </c>
      <c r="E225" s="168">
        <v>5.1634722222222216</v>
      </c>
      <c r="F225" s="358">
        <v>49011.07638594562</v>
      </c>
      <c r="G225" s="311">
        <v>55139.30132228211</v>
      </c>
      <c r="H225" s="311">
        <v>58296.760847043355</v>
      </c>
      <c r="I225" s="464"/>
      <c r="J225" s="311"/>
      <c r="K225" s="321"/>
      <c r="L225" s="375"/>
      <c r="M225" s="5"/>
    </row>
    <row r="226" spans="1:13">
      <c r="A226" s="19"/>
      <c r="B226" s="369" t="s">
        <v>431</v>
      </c>
      <c r="C226" s="292" t="s">
        <v>432</v>
      </c>
      <c r="D226" s="167">
        <v>3.4139820000000003</v>
      </c>
      <c r="E226" s="168">
        <v>5.1142962962962963</v>
      </c>
      <c r="F226" s="358">
        <v>48543.493932586949</v>
      </c>
      <c r="G226" s="311">
        <v>54613.127398151912</v>
      </c>
      <c r="H226" s="311">
        <v>57741.429595766655</v>
      </c>
      <c r="I226" s="464"/>
      <c r="J226" s="311"/>
      <c r="K226" s="321"/>
      <c r="L226" s="375"/>
      <c r="M226" s="20"/>
    </row>
    <row r="227" spans="1:13" ht="15.75" thickBot="1">
      <c r="A227" s="12"/>
      <c r="B227" s="370" t="s">
        <v>433</v>
      </c>
      <c r="C227" s="299" t="s">
        <v>434</v>
      </c>
      <c r="D227" s="175">
        <v>3.3810920000000002</v>
      </c>
      <c r="E227" s="176">
        <v>5.0651203703703702</v>
      </c>
      <c r="F227" s="407">
        <v>48075.911479228271</v>
      </c>
      <c r="G227" s="335">
        <v>54086.953474021706</v>
      </c>
      <c r="H227" s="335">
        <v>57186.098344489954</v>
      </c>
      <c r="I227" s="470"/>
      <c r="J227" s="335"/>
      <c r="K227" s="336"/>
      <c r="L227" s="436"/>
      <c r="M227" s="11"/>
    </row>
    <row r="228" spans="1:13">
      <c r="A228" s="10"/>
      <c r="B228" s="367" t="s">
        <v>435</v>
      </c>
      <c r="C228" s="285" t="s">
        <v>436</v>
      </c>
      <c r="D228" s="183">
        <v>3.3482020000000001</v>
      </c>
      <c r="E228" s="184">
        <v>5.0159444444444441</v>
      </c>
      <c r="F228" s="437">
        <v>45319.061431423019</v>
      </c>
      <c r="G228" s="438">
        <v>48898.243933958001</v>
      </c>
      <c r="H228" s="330">
        <v>53656.719724268907</v>
      </c>
      <c r="I228" s="469">
        <v>56630.767093213246</v>
      </c>
      <c r="J228" s="330"/>
      <c r="K228" s="331"/>
      <c r="L228" s="439"/>
      <c r="M228" s="11"/>
    </row>
    <row r="229" spans="1:13">
      <c r="A229" s="4"/>
      <c r="B229" s="390" t="s">
        <v>437</v>
      </c>
      <c r="C229" s="292" t="s">
        <v>438</v>
      </c>
      <c r="D229" s="167">
        <v>3.3153120000000005</v>
      </c>
      <c r="E229" s="168">
        <v>4.966768518518518</v>
      </c>
      <c r="F229" s="381">
        <v>44784.834539072683</v>
      </c>
      <c r="G229" s="333">
        <v>48322.781558884803</v>
      </c>
      <c r="H229" s="440">
        <v>53034.605625761309</v>
      </c>
      <c r="I229" s="465">
        <v>56075.435841936538</v>
      </c>
      <c r="J229" s="307"/>
      <c r="K229" s="319"/>
      <c r="L229" s="435"/>
      <c r="M229" s="20"/>
    </row>
    <row r="230" spans="1:13">
      <c r="A230" s="37"/>
      <c r="B230" s="391" t="s">
        <v>439</v>
      </c>
      <c r="C230" s="441" t="s">
        <v>440</v>
      </c>
      <c r="D230" s="167">
        <v>3.2824220000000004</v>
      </c>
      <c r="E230" s="168">
        <v>4.9175925925925927</v>
      </c>
      <c r="F230" s="381">
        <v>44340.577947431251</v>
      </c>
      <c r="G230" s="333">
        <v>47843.259358189025</v>
      </c>
      <c r="H230" s="442">
        <v>52508.431701631125</v>
      </c>
      <c r="I230" s="471">
        <v>55520.104590659823</v>
      </c>
      <c r="J230" s="326"/>
      <c r="K230" s="327"/>
      <c r="L230" s="443"/>
      <c r="M230" s="5"/>
    </row>
    <row r="231" spans="1:13">
      <c r="A231" s="8"/>
      <c r="B231" s="444" t="s">
        <v>441</v>
      </c>
      <c r="C231" s="292" t="s">
        <v>442</v>
      </c>
      <c r="D231" s="167">
        <v>3.2495320000000003</v>
      </c>
      <c r="E231" s="168">
        <v>4.8684166666666666</v>
      </c>
      <c r="F231" s="381">
        <v>43896.321355789776</v>
      </c>
      <c r="G231" s="333">
        <v>47363.737157493262</v>
      </c>
      <c r="H231" s="333">
        <v>51982.257777500919</v>
      </c>
      <c r="I231" s="468">
        <v>54964.773339383108</v>
      </c>
      <c r="J231" s="333"/>
      <c r="K231" s="333"/>
      <c r="L231" s="445"/>
      <c r="M231" s="18"/>
    </row>
    <row r="232" spans="1:13">
      <c r="A232" s="38"/>
      <c r="B232" s="390" t="s">
        <v>443</v>
      </c>
      <c r="C232" s="446" t="s">
        <v>444</v>
      </c>
      <c r="D232" s="167">
        <v>3.2166420000000002</v>
      </c>
      <c r="E232" s="168">
        <v>4.8192407407407405</v>
      </c>
      <c r="F232" s="381">
        <v>43452.064764148337</v>
      </c>
      <c r="G232" s="333">
        <v>46884.214956797477</v>
      </c>
      <c r="H232" s="440">
        <v>51456.083853370699</v>
      </c>
      <c r="I232" s="465">
        <v>53266.474863963071</v>
      </c>
      <c r="J232" s="307"/>
      <c r="K232" s="319"/>
      <c r="L232" s="435"/>
      <c r="M232" s="20"/>
    </row>
    <row r="233" spans="1:13" ht="15.75" thickBot="1">
      <c r="A233" s="8"/>
      <c r="B233" s="370" t="s">
        <v>445</v>
      </c>
      <c r="C233" s="299" t="s">
        <v>446</v>
      </c>
      <c r="D233" s="175">
        <v>3.1837520000000001</v>
      </c>
      <c r="E233" s="176">
        <v>4.7700648148148144</v>
      </c>
      <c r="F233" s="447">
        <v>43007.808172506848</v>
      </c>
      <c r="G233" s="315">
        <v>46404.692756101722</v>
      </c>
      <c r="H233" s="314">
        <v>50929.909929240494</v>
      </c>
      <c r="I233" s="466">
        <v>52722.806543544975</v>
      </c>
      <c r="J233" s="314"/>
      <c r="K233" s="343"/>
      <c r="L233" s="376"/>
      <c r="M233" s="5"/>
    </row>
    <row r="234" spans="1:13">
      <c r="A234" s="39"/>
      <c r="B234" s="367" t="s">
        <v>447</v>
      </c>
      <c r="C234" s="285" t="s">
        <v>448</v>
      </c>
      <c r="D234" s="183">
        <v>3.1508620000000001</v>
      </c>
      <c r="E234" s="184">
        <v>4.7208888888888882</v>
      </c>
      <c r="F234" s="404">
        <v>40414.239156722069</v>
      </c>
      <c r="G234" s="307">
        <v>43222.007323718091</v>
      </c>
      <c r="H234" s="307">
        <v>46021.110729783337</v>
      </c>
      <c r="I234" s="465">
        <v>50499.676179487724</v>
      </c>
      <c r="J234" s="307"/>
      <c r="K234" s="319"/>
      <c r="L234" s="435"/>
      <c r="M234" s="5"/>
    </row>
    <row r="235" spans="1:13">
      <c r="A235" s="40"/>
      <c r="B235" s="369" t="s">
        <v>449</v>
      </c>
      <c r="C235" s="292" t="s">
        <v>450</v>
      </c>
      <c r="D235" s="167">
        <v>3.1179720000000004</v>
      </c>
      <c r="E235" s="168">
        <v>4.671712962962963</v>
      </c>
      <c r="F235" s="358">
        <v>39993.308426797827</v>
      </c>
      <c r="G235" s="311">
        <v>42771.642450168831</v>
      </c>
      <c r="H235" s="311">
        <v>45541.588529087552</v>
      </c>
      <c r="I235" s="464">
        <v>49973.502255357511</v>
      </c>
      <c r="J235" s="311"/>
      <c r="K235" s="321"/>
      <c r="L235" s="375"/>
      <c r="M235" s="5"/>
    </row>
    <row r="236" spans="1:13">
      <c r="A236" s="41"/>
      <c r="B236" s="369" t="s">
        <v>451</v>
      </c>
      <c r="C236" s="292" t="s">
        <v>452</v>
      </c>
      <c r="D236" s="167">
        <v>3.0850820000000008</v>
      </c>
      <c r="E236" s="168">
        <v>4.6225370370370369</v>
      </c>
      <c r="F236" s="358">
        <v>39572.377696873584</v>
      </c>
      <c r="G236" s="311">
        <v>42321.27757661957</v>
      </c>
      <c r="H236" s="311">
        <v>45062.066328391789</v>
      </c>
      <c r="I236" s="464">
        <v>49447.328331227342</v>
      </c>
      <c r="J236" s="311"/>
      <c r="K236" s="321"/>
      <c r="L236" s="375"/>
      <c r="M236" s="18"/>
    </row>
    <row r="237" spans="1:13">
      <c r="A237" s="19"/>
      <c r="B237" s="369" t="s">
        <v>453</v>
      </c>
      <c r="C237" s="292" t="s">
        <v>454</v>
      </c>
      <c r="D237" s="167">
        <v>3.0521919999999998</v>
      </c>
      <c r="E237" s="168">
        <v>4.5733611111111108</v>
      </c>
      <c r="F237" s="358">
        <v>39151.446966949334</v>
      </c>
      <c r="G237" s="311">
        <v>41870.912703070295</v>
      </c>
      <c r="H237" s="311">
        <v>44582.544127695997</v>
      </c>
      <c r="I237" s="464">
        <v>48921.154407097136</v>
      </c>
      <c r="J237" s="311"/>
      <c r="K237" s="321"/>
      <c r="L237" s="375"/>
      <c r="M237" s="20"/>
    </row>
    <row r="238" spans="1:13">
      <c r="A238" s="4"/>
      <c r="B238" s="369" t="s">
        <v>455</v>
      </c>
      <c r="C238" s="292" t="s">
        <v>456</v>
      </c>
      <c r="D238" s="167">
        <v>3.0193020000000002</v>
      </c>
      <c r="E238" s="168">
        <v>4.5241851851851846</v>
      </c>
      <c r="F238" s="358">
        <v>38730.516237025084</v>
      </c>
      <c r="G238" s="311">
        <v>41420.547829521041</v>
      </c>
      <c r="H238" s="311">
        <v>44103.021927000234</v>
      </c>
      <c r="I238" s="464">
        <v>48394.980482966923</v>
      </c>
      <c r="J238" s="311"/>
      <c r="K238" s="321"/>
      <c r="L238" s="375"/>
      <c r="M238" s="20"/>
    </row>
    <row r="239" spans="1:13" ht="15.75" thickBot="1">
      <c r="A239" s="10"/>
      <c r="B239" s="370" t="s">
        <v>457</v>
      </c>
      <c r="C239" s="299" t="s">
        <v>458</v>
      </c>
      <c r="D239" s="175">
        <v>2.9864120000000001</v>
      </c>
      <c r="E239" s="176">
        <v>4.4750092592592585</v>
      </c>
      <c r="F239" s="407">
        <v>38309.585507100848</v>
      </c>
      <c r="G239" s="335">
        <v>40970.182955971766</v>
      </c>
      <c r="H239" s="335">
        <v>43623.499726304442</v>
      </c>
      <c r="I239" s="470">
        <v>47868.806558836732</v>
      </c>
      <c r="J239" s="335"/>
      <c r="K239" s="448"/>
      <c r="L239" s="436"/>
      <c r="M239" s="5"/>
    </row>
    <row r="240" spans="1:13">
      <c r="A240" s="12"/>
      <c r="B240" s="367" t="s">
        <v>459</v>
      </c>
      <c r="C240" s="285" t="s">
        <v>460</v>
      </c>
      <c r="D240" s="183">
        <v>2.9535220000000004</v>
      </c>
      <c r="E240" s="184">
        <v>4.4258333333333333</v>
      </c>
      <c r="F240" s="329">
        <v>35600.387876293775</v>
      </c>
      <c r="G240" s="330">
        <v>37888.654777176584</v>
      </c>
      <c r="H240" s="330">
        <v>39987.982331725529</v>
      </c>
      <c r="I240" s="469">
        <v>43143.97752560868</v>
      </c>
      <c r="J240" s="330">
        <v>48917.128300618228</v>
      </c>
      <c r="K240" s="331"/>
      <c r="L240" s="439"/>
      <c r="M240" s="18"/>
    </row>
    <row r="241" spans="1:13">
      <c r="A241" s="19"/>
      <c r="B241" s="369" t="s">
        <v>461</v>
      </c>
      <c r="C241" s="292" t="s">
        <v>462</v>
      </c>
      <c r="D241" s="167">
        <v>2.9206320000000008</v>
      </c>
      <c r="E241" s="168">
        <v>4.3766574074074072</v>
      </c>
      <c r="F241" s="309">
        <v>35205.115592749127</v>
      </c>
      <c r="G241" s="311">
        <v>37467.724047252341</v>
      </c>
      <c r="H241" s="311">
        <v>39543.725740084068</v>
      </c>
      <c r="I241" s="464">
        <v>42664.455324912902</v>
      </c>
      <c r="J241" s="311">
        <v>48373.459980200132</v>
      </c>
      <c r="K241" s="319"/>
      <c r="L241" s="375"/>
      <c r="M241" s="18"/>
    </row>
    <row r="242" spans="1:13">
      <c r="A242" s="19"/>
      <c r="B242" s="369" t="s">
        <v>463</v>
      </c>
      <c r="C242" s="292" t="s">
        <v>464</v>
      </c>
      <c r="D242" s="167">
        <v>2.8877419999999998</v>
      </c>
      <c r="E242" s="168">
        <v>4.3274814814814819</v>
      </c>
      <c r="F242" s="309">
        <v>34809.84330920448</v>
      </c>
      <c r="G242" s="311">
        <v>37046.793317328084</v>
      </c>
      <c r="H242" s="311">
        <v>39099.469148442608</v>
      </c>
      <c r="I242" s="464">
        <v>42184.933124217117</v>
      </c>
      <c r="J242" s="311">
        <v>47829.791659782044</v>
      </c>
      <c r="K242" s="321"/>
      <c r="L242" s="375"/>
      <c r="M242" s="11"/>
    </row>
    <row r="243" spans="1:13">
      <c r="A243" s="12"/>
      <c r="B243" s="369" t="s">
        <v>465</v>
      </c>
      <c r="C243" s="292" t="s">
        <v>466</v>
      </c>
      <c r="D243" s="167">
        <v>2.8548520000000002</v>
      </c>
      <c r="E243" s="168">
        <v>4.2783055555555549</v>
      </c>
      <c r="F243" s="309">
        <v>34414.571025659825</v>
      </c>
      <c r="G243" s="311">
        <v>36625.862587403833</v>
      </c>
      <c r="H243" s="311">
        <v>38655.212556801147</v>
      </c>
      <c r="I243" s="464">
        <v>41705.410923521333</v>
      </c>
      <c r="J243" s="311">
        <v>47286.123339363912</v>
      </c>
      <c r="K243" s="321"/>
      <c r="L243" s="375"/>
      <c r="M243" s="20"/>
    </row>
    <row r="244" spans="1:13">
      <c r="A244" s="10"/>
      <c r="B244" s="369" t="s">
        <v>467</v>
      </c>
      <c r="C244" s="292" t="s">
        <v>468</v>
      </c>
      <c r="D244" s="167">
        <v>2.8219620000000005</v>
      </c>
      <c r="E244" s="168">
        <v>4.2291296296296288</v>
      </c>
      <c r="F244" s="309">
        <v>34019.298742115192</v>
      </c>
      <c r="G244" s="311">
        <v>36204.931857479583</v>
      </c>
      <c r="H244" s="311">
        <v>38210.955965159686</v>
      </c>
      <c r="I244" s="464">
        <v>41225.888722825563</v>
      </c>
      <c r="J244" s="311">
        <v>46742.455018945802</v>
      </c>
      <c r="K244" s="321"/>
      <c r="L244" s="375"/>
      <c r="M244" s="11"/>
    </row>
    <row r="245" spans="1:13" ht="15.75" thickBot="1">
      <c r="A245" s="4"/>
      <c r="B245" s="370" t="s">
        <v>469</v>
      </c>
      <c r="C245" s="299" t="s">
        <v>470</v>
      </c>
      <c r="D245" s="175">
        <v>2.7890720000000004</v>
      </c>
      <c r="E245" s="176">
        <v>4.1799537037037036</v>
      </c>
      <c r="F245" s="312">
        <v>33624.026458570552</v>
      </c>
      <c r="G245" s="314">
        <v>35784.001127555355</v>
      </c>
      <c r="H245" s="314">
        <v>37766.699373518233</v>
      </c>
      <c r="I245" s="466">
        <v>40746.366522129763</v>
      </c>
      <c r="J245" s="314">
        <v>46198.7866985277</v>
      </c>
      <c r="K245" s="314"/>
      <c r="L245" s="376"/>
      <c r="M245" s="11"/>
    </row>
    <row r="246" spans="1:13">
      <c r="A246" s="12"/>
      <c r="B246" s="367" t="s">
        <v>471</v>
      </c>
      <c r="C246" s="182" t="s">
        <v>472</v>
      </c>
      <c r="D246" s="183">
        <v>2.7561820000000004</v>
      </c>
      <c r="E246" s="184">
        <v>4.1307777777777774</v>
      </c>
      <c r="F246" s="356">
        <v>30786.704592509825</v>
      </c>
      <c r="G246" s="368">
        <v>33228.754175025912</v>
      </c>
      <c r="H246" s="318">
        <v>34208.440367148738</v>
      </c>
      <c r="I246" s="463">
        <v>37322.442781876773</v>
      </c>
      <c r="J246" s="318">
        <v>41736.373609618255</v>
      </c>
      <c r="K246" s="339">
        <v>45655.118378109604</v>
      </c>
      <c r="L246" s="341"/>
      <c r="M246" s="18"/>
    </row>
    <row r="247" spans="1:13">
      <c r="A247" s="12"/>
      <c r="B247" s="369" t="s">
        <v>473</v>
      </c>
      <c r="C247" s="166" t="s">
        <v>474</v>
      </c>
      <c r="D247" s="167">
        <v>2.7232920000000003</v>
      </c>
      <c r="E247" s="168">
        <v>4.0816018518518522</v>
      </c>
      <c r="F247" s="358">
        <v>30420.714830032881</v>
      </c>
      <c r="G247" s="310">
        <v>32833.481891481257</v>
      </c>
      <c r="H247" s="311">
        <v>33801.505152745493</v>
      </c>
      <c r="I247" s="464">
        <v>36878.186190235319</v>
      </c>
      <c r="J247" s="311">
        <v>41239.357012634573</v>
      </c>
      <c r="K247" s="321">
        <v>42953.807848849523</v>
      </c>
      <c r="L247" s="322"/>
      <c r="M247" s="5"/>
    </row>
    <row r="248" spans="1:13">
      <c r="A248" s="10"/>
      <c r="B248" s="369" t="s">
        <v>475</v>
      </c>
      <c r="C248" s="166" t="s">
        <v>476</v>
      </c>
      <c r="D248" s="167">
        <v>2.6904020000000002</v>
      </c>
      <c r="E248" s="168">
        <v>4.0324259259259252</v>
      </c>
      <c r="F248" s="358">
        <v>30054.725067555933</v>
      </c>
      <c r="G248" s="310">
        <v>32438.209607936624</v>
      </c>
      <c r="H248" s="311">
        <v>33394.569938342247</v>
      </c>
      <c r="I248" s="464">
        <v>36433.929598593866</v>
      </c>
      <c r="J248" s="311">
        <v>40742.340415650891</v>
      </c>
      <c r="K248" s="321">
        <v>42410.139528431442</v>
      </c>
      <c r="L248" s="322"/>
      <c r="M248" s="20"/>
    </row>
    <row r="249" spans="1:13">
      <c r="A249" s="4"/>
      <c r="B249" s="369" t="s">
        <v>477</v>
      </c>
      <c r="C249" s="166" t="s">
        <v>478</v>
      </c>
      <c r="D249" s="167">
        <v>2.6575120000000001</v>
      </c>
      <c r="E249" s="168">
        <v>3.9832499999999995</v>
      </c>
      <c r="F249" s="358">
        <v>29688.735305078968</v>
      </c>
      <c r="G249" s="310">
        <v>32042.93732439198</v>
      </c>
      <c r="H249" s="311">
        <v>32987.634723939002</v>
      </c>
      <c r="I249" s="464">
        <v>35989.673006952413</v>
      </c>
      <c r="J249" s="311">
        <v>40245.323818667217</v>
      </c>
      <c r="K249" s="321">
        <v>41866.471208013318</v>
      </c>
      <c r="L249" s="322"/>
      <c r="M249" s="11"/>
    </row>
    <row r="250" spans="1:13">
      <c r="A250" s="4"/>
      <c r="B250" s="369" t="s">
        <v>479</v>
      </c>
      <c r="C250" s="166" t="s">
        <v>480</v>
      </c>
      <c r="D250" s="167">
        <v>2.6246220000000005</v>
      </c>
      <c r="E250" s="168">
        <v>3.9340740740740738</v>
      </c>
      <c r="F250" s="358">
        <v>29322.745542602013</v>
      </c>
      <c r="G250" s="310">
        <v>31647.665040847332</v>
      </c>
      <c r="H250" s="311">
        <v>32580.699509535752</v>
      </c>
      <c r="I250" s="464">
        <v>35545.416415310952</v>
      </c>
      <c r="J250" s="311">
        <v>39748.307221683521</v>
      </c>
      <c r="K250" s="321">
        <v>41322.80288759523</v>
      </c>
      <c r="L250" s="322"/>
      <c r="M250" s="11"/>
    </row>
    <row r="251" spans="1:13" ht="15.75" thickBot="1">
      <c r="A251" s="19"/>
      <c r="B251" s="370" t="s">
        <v>481</v>
      </c>
      <c r="C251" s="174" t="s">
        <v>482</v>
      </c>
      <c r="D251" s="175">
        <v>2.5917320000000004</v>
      </c>
      <c r="E251" s="176">
        <v>3.8848981481481482</v>
      </c>
      <c r="F251" s="407">
        <v>28956.755780125059</v>
      </c>
      <c r="G251" s="449">
        <v>31252.392757302689</v>
      </c>
      <c r="H251" s="335">
        <v>32173.764295132496</v>
      </c>
      <c r="I251" s="470">
        <v>35101.159823669492</v>
      </c>
      <c r="J251" s="335">
        <v>39251.290624699832</v>
      </c>
      <c r="K251" s="336">
        <v>40779.13456717712</v>
      </c>
      <c r="L251" s="337"/>
      <c r="M251" s="20"/>
    </row>
    <row r="252" spans="1:13">
      <c r="A252" s="12"/>
      <c r="B252" s="367" t="s">
        <v>483</v>
      </c>
      <c r="C252" s="182" t="s">
        <v>484</v>
      </c>
      <c r="D252" s="183">
        <v>2.5588420000000003</v>
      </c>
      <c r="E252" s="184">
        <v>3.835722222222222</v>
      </c>
      <c r="F252" s="329">
        <v>28135.911714162503</v>
      </c>
      <c r="G252" s="330">
        <v>29045.620321133698</v>
      </c>
      <c r="H252" s="330">
        <v>29955.3289281049</v>
      </c>
      <c r="I252" s="469">
        <v>32221.683384214852</v>
      </c>
      <c r="J252" s="330">
        <v>35570.293903316924</v>
      </c>
      <c r="K252" s="331">
        <v>37844.565420744948</v>
      </c>
      <c r="L252" s="332">
        <v>40235.46624675901</v>
      </c>
      <c r="M252" s="5"/>
    </row>
    <row r="253" spans="1:13">
      <c r="A253" s="19"/>
      <c r="B253" s="369" t="s">
        <v>485</v>
      </c>
      <c r="C253" s="166" t="s">
        <v>486</v>
      </c>
      <c r="D253" s="167">
        <v>2.5259520000000002</v>
      </c>
      <c r="E253" s="168">
        <v>3.7865462962962964</v>
      </c>
      <c r="F253" s="309">
        <v>27775.75341711484</v>
      </c>
      <c r="G253" s="311">
        <v>28673.799093227448</v>
      </c>
      <c r="H253" s="311">
        <v>29571.844769340045</v>
      </c>
      <c r="I253" s="464">
        <v>31808.916704382304</v>
      </c>
      <c r="J253" s="311">
        <v>35114.097564338364</v>
      </c>
      <c r="K253" s="321">
        <v>37359.211754619871</v>
      </c>
      <c r="L253" s="322">
        <v>39691.797926340892</v>
      </c>
      <c r="M253" s="18"/>
    </row>
    <row r="254" spans="1:13">
      <c r="A254" s="19"/>
      <c r="B254" s="369" t="s">
        <v>487</v>
      </c>
      <c r="C254" s="166" t="s">
        <v>488</v>
      </c>
      <c r="D254" s="167">
        <v>2.4930620000000001</v>
      </c>
      <c r="E254" s="168">
        <v>3.7373703703703698</v>
      </c>
      <c r="F254" s="309">
        <v>27415.595120067188</v>
      </c>
      <c r="G254" s="311">
        <v>28301.977865321176</v>
      </c>
      <c r="H254" s="311">
        <v>29188.360610575175</v>
      </c>
      <c r="I254" s="464">
        <v>31396.150024549745</v>
      </c>
      <c r="J254" s="311">
        <v>34657.901225359805</v>
      </c>
      <c r="K254" s="321">
        <v>36873.858088494788</v>
      </c>
      <c r="L254" s="322">
        <v>39148.12960592279</v>
      </c>
      <c r="M254" s="20"/>
    </row>
    <row r="255" spans="1:13">
      <c r="A255" s="12"/>
      <c r="B255" s="369" t="s">
        <v>489</v>
      </c>
      <c r="C255" s="166" t="s">
        <v>490</v>
      </c>
      <c r="D255" s="167">
        <v>2.460172</v>
      </c>
      <c r="E255" s="168">
        <v>3.6881944444444441</v>
      </c>
      <c r="F255" s="309">
        <v>27055.436823019529</v>
      </c>
      <c r="G255" s="311">
        <v>27930.156637414926</v>
      </c>
      <c r="H255" s="311">
        <v>28804.876451810316</v>
      </c>
      <c r="I255" s="464">
        <v>30983.383344717196</v>
      </c>
      <c r="J255" s="311">
        <v>34201.704886381231</v>
      </c>
      <c r="K255" s="321">
        <v>36388.504422369711</v>
      </c>
      <c r="L255" s="322">
        <v>38604.461285504694</v>
      </c>
      <c r="M255" s="5"/>
    </row>
    <row r="256" spans="1:13">
      <c r="A256" s="19"/>
      <c r="B256" s="369" t="s">
        <v>491</v>
      </c>
      <c r="C256" s="166" t="s">
        <v>492</v>
      </c>
      <c r="D256" s="167">
        <v>2.4272820000000004</v>
      </c>
      <c r="E256" s="168">
        <v>3.6390185185185184</v>
      </c>
      <c r="F256" s="309">
        <v>26695.278525971891</v>
      </c>
      <c r="G256" s="311">
        <v>27558.335409508665</v>
      </c>
      <c r="H256" s="311">
        <v>28421.392293045446</v>
      </c>
      <c r="I256" s="464">
        <v>30570.616664884641</v>
      </c>
      <c r="J256" s="311">
        <v>33745.508547402671</v>
      </c>
      <c r="K256" s="321">
        <v>35903.150756244613</v>
      </c>
      <c r="L256" s="322">
        <v>38060.792965086584</v>
      </c>
      <c r="M256" s="5"/>
    </row>
    <row r="257" spans="1:13" ht="15.75" thickBot="1">
      <c r="A257" s="10"/>
      <c r="B257" s="370" t="s">
        <v>493</v>
      </c>
      <c r="C257" s="174" t="s">
        <v>494</v>
      </c>
      <c r="D257" s="175">
        <v>2.3943920000000003</v>
      </c>
      <c r="E257" s="176">
        <v>3.5898425925925923</v>
      </c>
      <c r="F257" s="334">
        <v>26335.120228924228</v>
      </c>
      <c r="G257" s="335">
        <v>27186.514181602408</v>
      </c>
      <c r="H257" s="335">
        <v>28037.908134280584</v>
      </c>
      <c r="I257" s="470">
        <v>30157.849985052075</v>
      </c>
      <c r="J257" s="335">
        <v>33289.312208424097</v>
      </c>
      <c r="K257" s="336">
        <v>35417.797090119551</v>
      </c>
      <c r="L257" s="337">
        <v>37517.124644668475</v>
      </c>
      <c r="M257" s="5"/>
    </row>
    <row r="258" spans="1:13">
      <c r="A258" s="4"/>
      <c r="B258" s="367" t="s">
        <v>495</v>
      </c>
      <c r="C258" s="182" t="s">
        <v>496</v>
      </c>
      <c r="D258" s="183">
        <v>2.3615019999999998</v>
      </c>
      <c r="E258" s="184">
        <v>3.5406666666666666</v>
      </c>
      <c r="F258" s="329">
        <v>25212.309390615468</v>
      </c>
      <c r="G258" s="330">
        <v>26052.040412435039</v>
      </c>
      <c r="H258" s="330">
        <v>26891.771434254617</v>
      </c>
      <c r="I258" s="469">
        <v>28151.367966983973</v>
      </c>
      <c r="J258" s="330">
        <v>29828.055848167904</v>
      </c>
      <c r="K258" s="331">
        <v>32081.333982888136</v>
      </c>
      <c r="L258" s="332">
        <v>35028.383598371875</v>
      </c>
      <c r="M258" s="18"/>
    </row>
    <row r="259" spans="1:13">
      <c r="A259" s="12"/>
      <c r="B259" s="369" t="s">
        <v>497</v>
      </c>
      <c r="C259" s="166" t="s">
        <v>498</v>
      </c>
      <c r="D259" s="167">
        <v>2.3286120000000001</v>
      </c>
      <c r="E259" s="168">
        <v>3.4914907407407405</v>
      </c>
      <c r="F259" s="309">
        <v>24863.814024426425</v>
      </c>
      <c r="G259" s="311">
        <v>25691.882115387383</v>
      </c>
      <c r="H259" s="311">
        <v>26519.950206348352</v>
      </c>
      <c r="I259" s="464">
        <v>27762.052342789812</v>
      </c>
      <c r="J259" s="311">
        <v>29415.289168335341</v>
      </c>
      <c r="K259" s="321">
        <v>31637.077391246683</v>
      </c>
      <c r="L259" s="322">
        <v>34543.029932246791</v>
      </c>
      <c r="M259" s="20"/>
    </row>
    <row r="260" spans="1:13">
      <c r="A260" s="10"/>
      <c r="B260" s="369" t="s">
        <v>499</v>
      </c>
      <c r="C260" s="166" t="s">
        <v>500</v>
      </c>
      <c r="D260" s="167">
        <v>2.2957220000000005</v>
      </c>
      <c r="E260" s="168">
        <v>3.4423148148148144</v>
      </c>
      <c r="F260" s="309">
        <v>24515.318658237378</v>
      </c>
      <c r="G260" s="311">
        <v>25331.723818339739</v>
      </c>
      <c r="H260" s="311">
        <v>26148.128978442099</v>
      </c>
      <c r="I260" s="464">
        <v>27372.736718595654</v>
      </c>
      <c r="J260" s="311">
        <v>29002.5224885028</v>
      </c>
      <c r="K260" s="321">
        <v>31192.820799605233</v>
      </c>
      <c r="L260" s="322">
        <v>34057.676266121714</v>
      </c>
      <c r="M260" s="20"/>
    </row>
    <row r="261" spans="1:13">
      <c r="A261" s="10"/>
      <c r="B261" s="369" t="s">
        <v>501</v>
      </c>
      <c r="C261" s="166" t="s">
        <v>502</v>
      </c>
      <c r="D261" s="167">
        <v>2.262832</v>
      </c>
      <c r="E261" s="168">
        <v>3.3931388888888887</v>
      </c>
      <c r="F261" s="309">
        <v>24166.823292048324</v>
      </c>
      <c r="G261" s="311">
        <v>24971.56552129209</v>
      </c>
      <c r="H261" s="311">
        <v>25776.307750535841</v>
      </c>
      <c r="I261" s="464">
        <v>26983.421094401478</v>
      </c>
      <c r="J261" s="311">
        <v>28589.755808670245</v>
      </c>
      <c r="K261" s="321">
        <v>30748.564207963776</v>
      </c>
      <c r="L261" s="322">
        <v>33572.322599996638</v>
      </c>
      <c r="M261" s="5"/>
    </row>
    <row r="262" spans="1:13">
      <c r="A262" s="19"/>
      <c r="B262" s="369" t="s">
        <v>503</v>
      </c>
      <c r="C262" s="166" t="s">
        <v>504</v>
      </c>
      <c r="D262" s="167">
        <v>2.2299420000000003</v>
      </c>
      <c r="E262" s="168">
        <v>3.3439629629629626</v>
      </c>
      <c r="F262" s="309">
        <v>23818.327925859285</v>
      </c>
      <c r="G262" s="311">
        <v>24611.407224244434</v>
      </c>
      <c r="H262" s="311">
        <v>25404.486522629581</v>
      </c>
      <c r="I262" s="464">
        <v>26594.105470207309</v>
      </c>
      <c r="J262" s="311">
        <v>28176.989128837697</v>
      </c>
      <c r="K262" s="321">
        <v>30304.307616322316</v>
      </c>
      <c r="L262" s="322">
        <v>33086.968933871554</v>
      </c>
      <c r="M262" s="18"/>
    </row>
    <row r="263" spans="1:13" ht="15.75" thickBot="1">
      <c r="A263" s="4"/>
      <c r="B263" s="370" t="s">
        <v>505</v>
      </c>
      <c r="C263" s="174" t="s">
        <v>506</v>
      </c>
      <c r="D263" s="175">
        <v>2.1970520000000002</v>
      </c>
      <c r="E263" s="176">
        <v>3.2947870370370369</v>
      </c>
      <c r="F263" s="334">
        <v>23469.832559670234</v>
      </c>
      <c r="G263" s="335">
        <v>24251.248927196779</v>
      </c>
      <c r="H263" s="335">
        <v>25032.665294723323</v>
      </c>
      <c r="I263" s="470">
        <v>26204.789846013147</v>
      </c>
      <c r="J263" s="335">
        <v>27764.222449005149</v>
      </c>
      <c r="K263" s="336">
        <v>29860.051024680855</v>
      </c>
      <c r="L263" s="337">
        <v>32601.615267746474</v>
      </c>
      <c r="M263" s="18"/>
    </row>
    <row r="264" spans="1:13">
      <c r="A264" s="12"/>
      <c r="B264" s="367" t="s">
        <v>507</v>
      </c>
      <c r="C264" s="182" t="s">
        <v>508</v>
      </c>
      <c r="D264" s="183">
        <v>2.1641620000000001</v>
      </c>
      <c r="E264" s="184">
        <v>3.2456111111111108</v>
      </c>
      <c r="F264" s="329">
        <v>22736.460475147207</v>
      </c>
      <c r="G264" s="330">
        <v>23121.337193481184</v>
      </c>
      <c r="H264" s="330">
        <v>23891.090630149127</v>
      </c>
      <c r="I264" s="469">
        <v>24660.844066817062</v>
      </c>
      <c r="J264" s="330">
        <v>25430.597503485013</v>
      </c>
      <c r="K264" s="331">
        <v>27351.455769172589</v>
      </c>
      <c r="L264" s="332">
        <v>29800.671151373364</v>
      </c>
      <c r="M264" s="11"/>
    </row>
    <row r="265" spans="1:13">
      <c r="A265" s="12"/>
      <c r="B265" s="369" t="s">
        <v>509</v>
      </c>
      <c r="C265" s="166" t="s">
        <v>510</v>
      </c>
      <c r="D265" s="167">
        <v>2.1312720000000005</v>
      </c>
      <c r="E265" s="168">
        <v>3.1964351851851851</v>
      </c>
      <c r="F265" s="309">
        <v>22393.796574387467</v>
      </c>
      <c r="G265" s="311">
        <v>22772.841827292137</v>
      </c>
      <c r="H265" s="311">
        <v>23530.93233310146</v>
      </c>
      <c r="I265" s="464">
        <v>24289.022838910802</v>
      </c>
      <c r="J265" s="311">
        <v>25047.113344720146</v>
      </c>
      <c r="K265" s="321">
        <v>26938.689089340045</v>
      </c>
      <c r="L265" s="322">
        <v>29350.583094302594</v>
      </c>
      <c r="M265" s="20"/>
    </row>
    <row r="266" spans="1:13">
      <c r="A266" s="10"/>
      <c r="B266" s="369" t="s">
        <v>511</v>
      </c>
      <c r="C266" s="166" t="s">
        <v>512</v>
      </c>
      <c r="D266" s="167">
        <v>2.098382</v>
      </c>
      <c r="E266" s="168">
        <v>3.1472592592592594</v>
      </c>
      <c r="F266" s="309">
        <v>22051.132673627719</v>
      </c>
      <c r="G266" s="311">
        <v>22424.34646110309</v>
      </c>
      <c r="H266" s="311">
        <v>23170.774036053816</v>
      </c>
      <c r="I266" s="464">
        <v>23917.201611004552</v>
      </c>
      <c r="J266" s="311">
        <v>24663.629185955288</v>
      </c>
      <c r="K266" s="321">
        <v>26525.92240950749</v>
      </c>
      <c r="L266" s="322">
        <v>28900.495037231845</v>
      </c>
      <c r="M266" s="11"/>
    </row>
    <row r="267" spans="1:13">
      <c r="A267" s="4"/>
      <c r="B267" s="369" t="s">
        <v>513</v>
      </c>
      <c r="C267" s="166" t="s">
        <v>514</v>
      </c>
      <c r="D267" s="167">
        <v>2.0654919999999999</v>
      </c>
      <c r="E267" s="168">
        <v>3.0980833333333329</v>
      </c>
      <c r="F267" s="309">
        <v>21708.468772867975</v>
      </c>
      <c r="G267" s="311">
        <v>22075.851094914044</v>
      </c>
      <c r="H267" s="311">
        <v>22810.615739006163</v>
      </c>
      <c r="I267" s="464">
        <v>23545.380383098294</v>
      </c>
      <c r="J267" s="311">
        <v>24280.145027190414</v>
      </c>
      <c r="K267" s="321">
        <v>26113.155729674945</v>
      </c>
      <c r="L267" s="322">
        <v>28450.406980161093</v>
      </c>
      <c r="M267" s="11"/>
    </row>
    <row r="268" spans="1:13">
      <c r="A268" s="4"/>
      <c r="B268" s="369" t="s">
        <v>515</v>
      </c>
      <c r="C268" s="166" t="s">
        <v>516</v>
      </c>
      <c r="D268" s="167">
        <v>2.0326020000000002</v>
      </c>
      <c r="E268" s="168">
        <v>3.0489074074074072</v>
      </c>
      <c r="F268" s="309">
        <v>21365.80487210823</v>
      </c>
      <c r="G268" s="311">
        <v>21727.355728724986</v>
      </c>
      <c r="H268" s="311">
        <v>22450.457441958508</v>
      </c>
      <c r="I268" s="464">
        <v>23173.559155192022</v>
      </c>
      <c r="J268" s="311">
        <v>23896.660868425552</v>
      </c>
      <c r="K268" s="321">
        <v>25700.389049842386</v>
      </c>
      <c r="L268" s="322">
        <v>28000.318923090334</v>
      </c>
      <c r="M268" s="20"/>
    </row>
    <row r="269" spans="1:13" ht="15.75" thickBot="1">
      <c r="A269" s="19"/>
      <c r="B269" s="370" t="s">
        <v>517</v>
      </c>
      <c r="C269" s="174" t="s">
        <v>518</v>
      </c>
      <c r="D269" s="175">
        <v>1.9997120000000002</v>
      </c>
      <c r="E269" s="176">
        <v>2.9997314814814811</v>
      </c>
      <c r="F269" s="334">
        <v>21023.140971348486</v>
      </c>
      <c r="G269" s="335">
        <v>21378.860362535939</v>
      </c>
      <c r="H269" s="335">
        <v>22090.299144910859</v>
      </c>
      <c r="I269" s="470">
        <v>22801.737927285769</v>
      </c>
      <c r="J269" s="335">
        <v>23513.176709660693</v>
      </c>
      <c r="K269" s="336">
        <v>25287.622370009842</v>
      </c>
      <c r="L269" s="337">
        <v>27550.23086601957</v>
      </c>
      <c r="M269" s="11"/>
    </row>
    <row r="270" spans="1:13">
      <c r="A270" s="12"/>
      <c r="B270" s="367" t="s">
        <v>519</v>
      </c>
      <c r="C270" s="182" t="s">
        <v>520</v>
      </c>
      <c r="D270" s="183">
        <v>1.9668220000000003</v>
      </c>
      <c r="E270" s="184">
        <v>2.9505555555555554</v>
      </c>
      <c r="F270" s="329">
        <v>20330.589144830585</v>
      </c>
      <c r="G270" s="330">
        <v>20680.477070588742</v>
      </c>
      <c r="H270" s="330">
        <v>21030.364996346892</v>
      </c>
      <c r="I270" s="469">
        <v>21730.140847863207</v>
      </c>
      <c r="J270" s="330">
        <v>22429.916699379508</v>
      </c>
      <c r="K270" s="331">
        <v>23129.692550895819</v>
      </c>
      <c r="L270" s="332">
        <v>24874.85569017729</v>
      </c>
      <c r="M270" s="5"/>
    </row>
    <row r="271" spans="1:13">
      <c r="A271" s="19"/>
      <c r="B271" s="369" t="s">
        <v>521</v>
      </c>
      <c r="C271" s="166" t="s">
        <v>522</v>
      </c>
      <c r="D271" s="167">
        <v>1.9339320000000002</v>
      </c>
      <c r="E271" s="168">
        <v>2.9013796296296297</v>
      </c>
      <c r="F271" s="309">
        <v>19993.75670950014</v>
      </c>
      <c r="G271" s="311">
        <v>20337.813169828991</v>
      </c>
      <c r="H271" s="311">
        <v>20681.869630157846</v>
      </c>
      <c r="I271" s="464">
        <v>21369.982550815548</v>
      </c>
      <c r="J271" s="311">
        <v>22058.095471473258</v>
      </c>
      <c r="K271" s="321">
        <v>22746.20839213096</v>
      </c>
      <c r="L271" s="322">
        <v>24462.089010344738</v>
      </c>
      <c r="M271" s="18"/>
    </row>
    <row r="272" spans="1:13">
      <c r="A272" s="19"/>
      <c r="B272" s="369" t="s">
        <v>523</v>
      </c>
      <c r="C272" s="166" t="s">
        <v>524</v>
      </c>
      <c r="D272" s="167">
        <v>1.9010420000000003</v>
      </c>
      <c r="E272" s="168">
        <v>2.8522037037037036</v>
      </c>
      <c r="F272" s="309">
        <v>19656.924274169694</v>
      </c>
      <c r="G272" s="311">
        <v>19995.14926906925</v>
      </c>
      <c r="H272" s="311">
        <v>20333.374263968803</v>
      </c>
      <c r="I272" s="464">
        <v>21009.824253767896</v>
      </c>
      <c r="J272" s="311">
        <v>21686.274243567001</v>
      </c>
      <c r="K272" s="321">
        <v>22362.724233366094</v>
      </c>
      <c r="L272" s="322">
        <v>24049.322330512186</v>
      </c>
      <c r="M272" s="18"/>
    </row>
    <row r="273" spans="1:13">
      <c r="A273" s="12"/>
      <c r="B273" s="369" t="s">
        <v>525</v>
      </c>
      <c r="C273" s="166" t="s">
        <v>526</v>
      </c>
      <c r="D273" s="167">
        <v>1.868152</v>
      </c>
      <c r="E273" s="168">
        <v>2.8030277777777779</v>
      </c>
      <c r="F273" s="309">
        <v>19320.091838839257</v>
      </c>
      <c r="G273" s="311">
        <v>19652.485368309499</v>
      </c>
      <c r="H273" s="311">
        <v>19984.878897779752</v>
      </c>
      <c r="I273" s="464">
        <v>20649.665956720248</v>
      </c>
      <c r="J273" s="311">
        <v>21314.453015660736</v>
      </c>
      <c r="K273" s="321">
        <v>21979.240074601232</v>
      </c>
      <c r="L273" s="322">
        <v>23636.555650679627</v>
      </c>
      <c r="M273" s="20"/>
    </row>
    <row r="274" spans="1:13">
      <c r="A274" s="19"/>
      <c r="B274" s="369" t="s">
        <v>527</v>
      </c>
      <c r="C274" s="166" t="s">
        <v>528</v>
      </c>
      <c r="D274" s="167">
        <v>1.8352620000000002</v>
      </c>
      <c r="E274" s="168">
        <v>2.7538518518518513</v>
      </c>
      <c r="F274" s="309">
        <v>18983.259403508811</v>
      </c>
      <c r="G274" s="311">
        <v>19309.821467549758</v>
      </c>
      <c r="H274" s="311">
        <v>19636.383531590702</v>
      </c>
      <c r="I274" s="464">
        <v>20289.507659672588</v>
      </c>
      <c r="J274" s="311">
        <v>20942.631787754483</v>
      </c>
      <c r="K274" s="321">
        <v>21595.755915836373</v>
      </c>
      <c r="L274" s="322">
        <v>23223.78897084709</v>
      </c>
      <c r="M274" s="11"/>
    </row>
    <row r="275" spans="1:13" ht="15.75" thickBot="1">
      <c r="A275" s="10"/>
      <c r="B275" s="370" t="s">
        <v>529</v>
      </c>
      <c r="C275" s="174" t="s">
        <v>530</v>
      </c>
      <c r="D275" s="175">
        <v>1.8023720000000001</v>
      </c>
      <c r="E275" s="176">
        <v>2.7046759259259257</v>
      </c>
      <c r="F275" s="334">
        <v>18646.426968178366</v>
      </c>
      <c r="G275" s="335">
        <v>18967.157566790011</v>
      </c>
      <c r="H275" s="335">
        <v>19287.888165401644</v>
      </c>
      <c r="I275" s="470">
        <v>19929.349362624933</v>
      </c>
      <c r="J275" s="335">
        <v>20570.810559848222</v>
      </c>
      <c r="K275" s="336">
        <v>21212.271757071507</v>
      </c>
      <c r="L275" s="337">
        <v>22811.022291014524</v>
      </c>
      <c r="M275" s="11"/>
    </row>
    <row r="276" spans="1:13">
      <c r="A276" s="4"/>
      <c r="B276" s="367" t="s">
        <v>531</v>
      </c>
      <c r="C276" s="182" t="s">
        <v>532</v>
      </c>
      <c r="D276" s="183">
        <v>1.7694820000000002</v>
      </c>
      <c r="E276" s="184">
        <v>2.6555</v>
      </c>
      <c r="F276" s="409">
        <v>17994.695399665583</v>
      </c>
      <c r="G276" s="330">
        <v>18309.594532847917</v>
      </c>
      <c r="H276" s="330">
        <v>18624.493666030263</v>
      </c>
      <c r="I276" s="469">
        <v>18939.392799212601</v>
      </c>
      <c r="J276" s="330">
        <v>19254.291932394939</v>
      </c>
      <c r="K276" s="331">
        <v>19884.090198759623</v>
      </c>
      <c r="L276" s="332">
        <v>20828.787598306648</v>
      </c>
      <c r="M276" s="20"/>
    </row>
    <row r="277" spans="1:13">
      <c r="A277" s="10"/>
      <c r="B277" s="369" t="s">
        <v>533</v>
      </c>
      <c r="C277" s="166" t="s">
        <v>534</v>
      </c>
      <c r="D277" s="167">
        <v>1.7365920000000001</v>
      </c>
      <c r="E277" s="168">
        <v>2.6063240740740738</v>
      </c>
      <c r="F277" s="358">
        <v>17663.69442976444</v>
      </c>
      <c r="G277" s="311">
        <v>17972.762097517476</v>
      </c>
      <c r="H277" s="311">
        <v>18281.829765270508</v>
      </c>
      <c r="I277" s="464">
        <v>18590.897433023551</v>
      </c>
      <c r="J277" s="311">
        <v>18899.965100776593</v>
      </c>
      <c r="K277" s="321">
        <v>19518.100436282668</v>
      </c>
      <c r="L277" s="322">
        <v>20445.303439541774</v>
      </c>
      <c r="M277" s="5"/>
    </row>
    <row r="278" spans="1:13">
      <c r="A278" s="10"/>
      <c r="B278" s="369" t="s">
        <v>535</v>
      </c>
      <c r="C278" s="166" t="s">
        <v>536</v>
      </c>
      <c r="D278" s="167">
        <v>1.703702</v>
      </c>
      <c r="E278" s="168">
        <v>2.5571481481481482</v>
      </c>
      <c r="F278" s="358">
        <v>17332.693459863302</v>
      </c>
      <c r="G278" s="311">
        <v>17635.929662187038</v>
      </c>
      <c r="H278" s="311">
        <v>17939.165864510767</v>
      </c>
      <c r="I278" s="464">
        <v>18242.402066834507</v>
      </c>
      <c r="J278" s="311">
        <v>18545.63826915824</v>
      </c>
      <c r="K278" s="321">
        <v>19152.11067380571</v>
      </c>
      <c r="L278" s="322">
        <v>20061.819280776916</v>
      </c>
      <c r="M278" s="18"/>
    </row>
    <row r="279" spans="1:13">
      <c r="A279" s="10"/>
      <c r="B279" s="369" t="s">
        <v>537</v>
      </c>
      <c r="C279" s="166" t="s">
        <v>538</v>
      </c>
      <c r="D279" s="167">
        <v>1.6708120000000002</v>
      </c>
      <c r="E279" s="168">
        <v>2.507972222222222</v>
      </c>
      <c r="F279" s="358">
        <v>17001.692489962166</v>
      </c>
      <c r="G279" s="311">
        <v>17299.097226856597</v>
      </c>
      <c r="H279" s="311">
        <v>17596.501963751027</v>
      </c>
      <c r="I279" s="464">
        <v>17893.906700645461</v>
      </c>
      <c r="J279" s="311">
        <v>18191.311437539898</v>
      </c>
      <c r="K279" s="321">
        <v>18786.120911328759</v>
      </c>
      <c r="L279" s="322">
        <v>19678.335122012049</v>
      </c>
      <c r="M279" s="21"/>
    </row>
    <row r="280" spans="1:13">
      <c r="A280" s="4"/>
      <c r="B280" s="369" t="s">
        <v>539</v>
      </c>
      <c r="C280" s="166" t="s">
        <v>540</v>
      </c>
      <c r="D280" s="167">
        <v>1.6379220000000003</v>
      </c>
      <c r="E280" s="168">
        <v>2.4587962962962964</v>
      </c>
      <c r="F280" s="358">
        <v>16670.691520061027</v>
      </c>
      <c r="G280" s="311">
        <v>16962.264791526151</v>
      </c>
      <c r="H280" s="311">
        <v>17253.838062991283</v>
      </c>
      <c r="I280" s="464">
        <v>17545.411334456414</v>
      </c>
      <c r="J280" s="311">
        <v>17836.984605921542</v>
      </c>
      <c r="K280" s="321">
        <v>18420.1311488518</v>
      </c>
      <c r="L280" s="322">
        <v>19294.850963247187</v>
      </c>
      <c r="M280" s="22"/>
    </row>
    <row r="281" spans="1:13" ht="15.75" thickBot="1">
      <c r="A281" s="12"/>
      <c r="B281" s="370" t="s">
        <v>541</v>
      </c>
      <c r="C281" s="174" t="s">
        <v>542</v>
      </c>
      <c r="D281" s="175">
        <v>1.605032</v>
      </c>
      <c r="E281" s="176">
        <v>2.4096203703703702</v>
      </c>
      <c r="F281" s="407">
        <v>16339.690550159879</v>
      </c>
      <c r="G281" s="335">
        <v>16625.43235619571</v>
      </c>
      <c r="H281" s="335">
        <v>16911.174162231528</v>
      </c>
      <c r="I281" s="470">
        <v>17196.91596826736</v>
      </c>
      <c r="J281" s="335">
        <v>17482.657774303185</v>
      </c>
      <c r="K281" s="336">
        <v>18054.141386374842</v>
      </c>
      <c r="L281" s="337">
        <v>18911.366804482324</v>
      </c>
      <c r="M281" s="23"/>
    </row>
    <row r="282" spans="1:13">
      <c r="A282" s="12"/>
      <c r="B282" s="367" t="s">
        <v>543</v>
      </c>
      <c r="C282" s="182" t="s">
        <v>544</v>
      </c>
      <c r="D282" s="183">
        <v>1.5721420000000002</v>
      </c>
      <c r="E282" s="184">
        <v>2.3604444444444441</v>
      </c>
      <c r="F282" s="409">
        <v>15448.868899045687</v>
      </c>
      <c r="G282" s="330">
        <v>15728.779239652215</v>
      </c>
      <c r="H282" s="330">
        <v>15728.779239652215</v>
      </c>
      <c r="I282" s="469">
        <v>16008.689580258741</v>
      </c>
      <c r="J282" s="330">
        <v>16288.599920865263</v>
      </c>
      <c r="K282" s="331">
        <v>16848.420602078309</v>
      </c>
      <c r="L282" s="332">
        <v>17408.241283291358</v>
      </c>
      <c r="M282" s="22"/>
    </row>
    <row r="283" spans="1:13">
      <c r="A283" s="10"/>
      <c r="B283" s="369" t="s">
        <v>545</v>
      </c>
      <c r="C283" s="166" t="s">
        <v>546</v>
      </c>
      <c r="D283" s="167">
        <v>1.5392520000000001</v>
      </c>
      <c r="E283" s="168">
        <v>2.3112685185185184</v>
      </c>
      <c r="F283" s="358">
        <v>15129.530860003159</v>
      </c>
      <c r="G283" s="311">
        <v>15403.609735180378</v>
      </c>
      <c r="H283" s="311">
        <v>15403.609735180378</v>
      </c>
      <c r="I283" s="464">
        <v>15677.688610357602</v>
      </c>
      <c r="J283" s="311">
        <v>15951.767485534821</v>
      </c>
      <c r="K283" s="321">
        <v>16499.925235889263</v>
      </c>
      <c r="L283" s="322">
        <v>17048.082986243709</v>
      </c>
      <c r="M283" s="24"/>
    </row>
    <row r="284" spans="1:13">
      <c r="A284" s="4"/>
      <c r="B284" s="369" t="s">
        <v>547</v>
      </c>
      <c r="C284" s="166" t="s">
        <v>548</v>
      </c>
      <c r="D284" s="167">
        <v>1.506362</v>
      </c>
      <c r="E284" s="168">
        <v>2.2620925925925923</v>
      </c>
      <c r="F284" s="358">
        <v>14810.192820960619</v>
      </c>
      <c r="G284" s="311">
        <v>15078.44023070854</v>
      </c>
      <c r="H284" s="311">
        <v>15078.44023070854</v>
      </c>
      <c r="I284" s="464">
        <v>15346.687640456455</v>
      </c>
      <c r="J284" s="311">
        <v>15614.935050204376</v>
      </c>
      <c r="K284" s="321">
        <v>16151.429869700214</v>
      </c>
      <c r="L284" s="322">
        <v>16687.924689196054</v>
      </c>
      <c r="M284" s="7"/>
    </row>
    <row r="285" spans="1:13">
      <c r="A285" s="4"/>
      <c r="B285" s="369" t="s">
        <v>549</v>
      </c>
      <c r="C285" s="166" t="s">
        <v>550</v>
      </c>
      <c r="D285" s="167">
        <v>1.4734720000000003</v>
      </c>
      <c r="E285" s="168">
        <v>2.2129166666666666</v>
      </c>
      <c r="F285" s="358">
        <v>14490.854781918084</v>
      </c>
      <c r="G285" s="311">
        <v>14753.270726236698</v>
      </c>
      <c r="H285" s="311">
        <v>14753.270726236698</v>
      </c>
      <c r="I285" s="464">
        <v>15015.686670555315</v>
      </c>
      <c r="J285" s="311">
        <v>15278.102614873935</v>
      </c>
      <c r="K285" s="321">
        <v>15802.934503511169</v>
      </c>
      <c r="L285" s="322">
        <v>16327.766392148402</v>
      </c>
      <c r="M285" s="9"/>
    </row>
    <row r="286" spans="1:13">
      <c r="A286" s="19"/>
      <c r="B286" s="369" t="s">
        <v>551</v>
      </c>
      <c r="C286" s="166" t="s">
        <v>552</v>
      </c>
      <c r="D286" s="167">
        <v>1.4405820000000003</v>
      </c>
      <c r="E286" s="168">
        <v>2.163740740740741</v>
      </c>
      <c r="F286" s="358">
        <v>14171.516742875549</v>
      </c>
      <c r="G286" s="311">
        <v>14428.101221764859</v>
      </c>
      <c r="H286" s="311">
        <v>14428.101221764859</v>
      </c>
      <c r="I286" s="464">
        <v>14684.685700654181</v>
      </c>
      <c r="J286" s="311">
        <v>14941.27017954349</v>
      </c>
      <c r="K286" s="321">
        <v>15454.439137322122</v>
      </c>
      <c r="L286" s="322">
        <v>15967.60809510075</v>
      </c>
      <c r="M286" s="11"/>
    </row>
    <row r="287" spans="1:13" ht="15.75" thickBot="1">
      <c r="A287" s="19"/>
      <c r="B287" s="370" t="s">
        <v>553</v>
      </c>
      <c r="C287" s="174" t="s">
        <v>554</v>
      </c>
      <c r="D287" s="175">
        <v>1.4076920000000002</v>
      </c>
      <c r="E287" s="176">
        <v>2.1145648148148144</v>
      </c>
      <c r="F287" s="407">
        <v>13852.178703833013</v>
      </c>
      <c r="G287" s="335">
        <v>14102.931717293024</v>
      </c>
      <c r="H287" s="335">
        <v>14102.931717293024</v>
      </c>
      <c r="I287" s="470">
        <v>14353.684730753035</v>
      </c>
      <c r="J287" s="335">
        <v>14604.43774421305</v>
      </c>
      <c r="K287" s="336">
        <v>15105.943771133067</v>
      </c>
      <c r="L287" s="337">
        <v>15607.449798053094</v>
      </c>
      <c r="M287" s="18"/>
    </row>
    <row r="288" spans="1:13">
      <c r="A288" s="12"/>
      <c r="B288" s="367" t="s">
        <v>555</v>
      </c>
      <c r="C288" s="182" t="s">
        <v>556</v>
      </c>
      <c r="D288" s="183">
        <v>1.3748020000000001</v>
      </c>
      <c r="E288" s="184">
        <v>2.0653888888888887</v>
      </c>
      <c r="F288" s="409">
        <v>13364.997597318234</v>
      </c>
      <c r="G288" s="330">
        <v>13609.919145348946</v>
      </c>
      <c r="H288" s="330">
        <v>13609.919145348946</v>
      </c>
      <c r="I288" s="469">
        <v>13854.84069337965</v>
      </c>
      <c r="J288" s="330">
        <v>14099.762241410363</v>
      </c>
      <c r="K288" s="331">
        <v>14344.683789441071</v>
      </c>
      <c r="L288" s="332">
        <v>14589.605337471787</v>
      </c>
      <c r="M288" s="5"/>
    </row>
    <row r="289" spans="1:13">
      <c r="A289" s="4"/>
      <c r="B289" s="369" t="s">
        <v>557</v>
      </c>
      <c r="C289" s="166" t="s">
        <v>558</v>
      </c>
      <c r="D289" s="167">
        <v>1.3419120000000002</v>
      </c>
      <c r="E289" s="168">
        <v>2.0162129629629626</v>
      </c>
      <c r="F289" s="358">
        <v>13051.491023705004</v>
      </c>
      <c r="G289" s="311">
        <v>13290.581106306407</v>
      </c>
      <c r="H289" s="311">
        <v>13290.581106306407</v>
      </c>
      <c r="I289" s="464">
        <v>13529.671188907811</v>
      </c>
      <c r="J289" s="311">
        <v>13768.761271509218</v>
      </c>
      <c r="K289" s="321">
        <v>14007.851354110626</v>
      </c>
      <c r="L289" s="322">
        <v>14246.94143671203</v>
      </c>
      <c r="M289" s="20"/>
    </row>
    <row r="290" spans="1:13">
      <c r="A290" s="19"/>
      <c r="B290" s="369" t="s">
        <v>559</v>
      </c>
      <c r="C290" s="166" t="s">
        <v>560</v>
      </c>
      <c r="D290" s="167">
        <v>1.3090220000000001</v>
      </c>
      <c r="E290" s="168">
        <v>1.9670370370370369</v>
      </c>
      <c r="F290" s="358">
        <v>12737.984450091772</v>
      </c>
      <c r="G290" s="311">
        <v>12971.243067263878</v>
      </c>
      <c r="H290" s="311">
        <v>12971.243067263878</v>
      </c>
      <c r="I290" s="464">
        <v>13204.50168443598</v>
      </c>
      <c r="J290" s="311">
        <v>13437.760301608081</v>
      </c>
      <c r="K290" s="321">
        <v>13671.018918780184</v>
      </c>
      <c r="L290" s="322">
        <v>13904.277535952288</v>
      </c>
      <c r="M290" s="11"/>
    </row>
    <row r="291" spans="1:13">
      <c r="A291" s="12"/>
      <c r="B291" s="369" t="s">
        <v>561</v>
      </c>
      <c r="C291" s="166" t="s">
        <v>562</v>
      </c>
      <c r="D291" s="167">
        <v>1.276132</v>
      </c>
      <c r="E291" s="168">
        <v>1.917861111111111</v>
      </c>
      <c r="F291" s="358">
        <v>12424.477876478531</v>
      </c>
      <c r="G291" s="311">
        <v>12651.905028221334</v>
      </c>
      <c r="H291" s="311">
        <v>12651.905028221334</v>
      </c>
      <c r="I291" s="464">
        <v>12879.332179964134</v>
      </c>
      <c r="J291" s="311">
        <v>13106.75933170694</v>
      </c>
      <c r="K291" s="321">
        <v>13334.186483449743</v>
      </c>
      <c r="L291" s="322">
        <v>13561.613635192538</v>
      </c>
      <c r="M291" s="11"/>
    </row>
    <row r="292" spans="1:13">
      <c r="A292" s="19"/>
      <c r="B292" s="369" t="s">
        <v>563</v>
      </c>
      <c r="C292" s="166" t="s">
        <v>564</v>
      </c>
      <c r="D292" s="167">
        <v>1.2432420000000002</v>
      </c>
      <c r="E292" s="168">
        <v>1.8686851851851849</v>
      </c>
      <c r="F292" s="358">
        <v>12110.971302865302</v>
      </c>
      <c r="G292" s="311">
        <v>12332.566989178798</v>
      </c>
      <c r="H292" s="311">
        <v>12332.566989178798</v>
      </c>
      <c r="I292" s="464">
        <v>12554.162675492302</v>
      </c>
      <c r="J292" s="311">
        <v>12775.758361805798</v>
      </c>
      <c r="K292" s="321">
        <v>12997.354048119294</v>
      </c>
      <c r="L292" s="322">
        <v>13218.949734432797</v>
      </c>
      <c r="M292" s="20"/>
    </row>
    <row r="293" spans="1:13" ht="15.75" thickBot="1">
      <c r="A293" s="10"/>
      <c r="B293" s="370" t="s">
        <v>565</v>
      </c>
      <c r="C293" s="174" t="s">
        <v>566</v>
      </c>
      <c r="D293" s="175">
        <v>1.2103520000000001</v>
      </c>
      <c r="E293" s="176">
        <v>1.8195092592592592</v>
      </c>
      <c r="F293" s="407">
        <v>11797.464729252071</v>
      </c>
      <c r="G293" s="335">
        <v>12013.228950136267</v>
      </c>
      <c r="H293" s="335">
        <v>12013.228950136267</v>
      </c>
      <c r="I293" s="470">
        <v>12228.993171020464</v>
      </c>
      <c r="J293" s="335">
        <v>12444.757391904661</v>
      </c>
      <c r="K293" s="336">
        <v>12660.521612788853</v>
      </c>
      <c r="L293" s="337">
        <v>12876.285833673051</v>
      </c>
      <c r="M293" s="5"/>
    </row>
    <row r="294" spans="1:13">
      <c r="A294" s="4"/>
      <c r="B294" s="367" t="s">
        <v>567</v>
      </c>
      <c r="C294" s="182" t="s">
        <v>568</v>
      </c>
      <c r="D294" s="183">
        <v>1.177462</v>
      </c>
      <c r="E294" s="184">
        <v>1.7703333333333333</v>
      </c>
      <c r="F294" s="409">
        <v>11483.958155638835</v>
      </c>
      <c r="G294" s="330">
        <v>11483.958155638835</v>
      </c>
      <c r="H294" s="330">
        <v>11483.958155638835</v>
      </c>
      <c r="I294" s="469">
        <v>11693.890911093731</v>
      </c>
      <c r="J294" s="330">
        <v>11693.890911093731</v>
      </c>
      <c r="K294" s="331">
        <v>11903.823666548622</v>
      </c>
      <c r="L294" s="332">
        <v>12113.756422003515</v>
      </c>
      <c r="M294" s="18"/>
    </row>
    <row r="295" spans="1:13">
      <c r="A295" s="19"/>
      <c r="B295" s="369" t="s">
        <v>569</v>
      </c>
      <c r="C295" s="166" t="s">
        <v>570</v>
      </c>
      <c r="D295" s="167">
        <v>1.1445720000000001</v>
      </c>
      <c r="E295" s="168">
        <v>1.7211574074074072</v>
      </c>
      <c r="F295" s="358">
        <v>11170.451582025602</v>
      </c>
      <c r="G295" s="311">
        <v>11170.451582025602</v>
      </c>
      <c r="H295" s="311">
        <v>11170.451582025602</v>
      </c>
      <c r="I295" s="464">
        <v>11374.552872051196</v>
      </c>
      <c r="J295" s="311">
        <v>11374.552872051196</v>
      </c>
      <c r="K295" s="321">
        <v>11578.654162076784</v>
      </c>
      <c r="L295" s="322">
        <v>11782.755452102376</v>
      </c>
      <c r="M295" s="20"/>
    </row>
    <row r="296" spans="1:13">
      <c r="A296" s="4"/>
      <c r="B296" s="369" t="s">
        <v>571</v>
      </c>
      <c r="C296" s="166" t="s">
        <v>572</v>
      </c>
      <c r="D296" s="167">
        <v>1.1116820000000001</v>
      </c>
      <c r="E296" s="168">
        <v>1.6719814814814813</v>
      </c>
      <c r="F296" s="358">
        <v>10856.945008412375</v>
      </c>
      <c r="G296" s="311">
        <v>10856.945008412375</v>
      </c>
      <c r="H296" s="311">
        <v>10856.945008412375</v>
      </c>
      <c r="I296" s="464">
        <v>11055.214833008664</v>
      </c>
      <c r="J296" s="311">
        <v>11055.214833008664</v>
      </c>
      <c r="K296" s="321">
        <v>11253.484657604948</v>
      </c>
      <c r="L296" s="322">
        <v>11451.754482201239</v>
      </c>
      <c r="M296" s="5"/>
    </row>
    <row r="297" spans="1:13">
      <c r="A297" s="10"/>
      <c r="B297" s="369" t="s">
        <v>573</v>
      </c>
      <c r="C297" s="166" t="s">
        <v>574</v>
      </c>
      <c r="D297" s="167">
        <v>1.078792</v>
      </c>
      <c r="E297" s="168">
        <v>1.6228055555555554</v>
      </c>
      <c r="F297" s="358">
        <v>10543.438434799136</v>
      </c>
      <c r="G297" s="311">
        <v>10543.438434799136</v>
      </c>
      <c r="H297" s="311">
        <v>10543.438434799136</v>
      </c>
      <c r="I297" s="464">
        <v>10735.876793966127</v>
      </c>
      <c r="J297" s="311">
        <v>10735.876793966127</v>
      </c>
      <c r="K297" s="321">
        <v>10928.315153133113</v>
      </c>
      <c r="L297" s="322">
        <v>11120.753512300094</v>
      </c>
      <c r="M297" s="5"/>
    </row>
    <row r="298" spans="1:13">
      <c r="A298" s="12"/>
      <c r="B298" s="369" t="s">
        <v>575</v>
      </c>
      <c r="C298" s="166" t="s">
        <v>576</v>
      </c>
      <c r="D298" s="167">
        <v>1.0459020000000001</v>
      </c>
      <c r="E298" s="168">
        <v>1.5736296296296297</v>
      </c>
      <c r="F298" s="358">
        <v>10229.931861185905</v>
      </c>
      <c r="G298" s="311">
        <v>10229.931861185905</v>
      </c>
      <c r="H298" s="311">
        <v>10229.931861185905</v>
      </c>
      <c r="I298" s="464">
        <v>10416.538754923587</v>
      </c>
      <c r="J298" s="311">
        <v>10416.538754923587</v>
      </c>
      <c r="K298" s="321">
        <v>10603.14564866127</v>
      </c>
      <c r="L298" s="322">
        <v>10789.752542398955</v>
      </c>
      <c r="M298" s="5"/>
    </row>
    <row r="299" spans="1:13" ht="15.75" thickBot="1">
      <c r="A299" s="19"/>
      <c r="B299" s="370" t="s">
        <v>577</v>
      </c>
      <c r="C299" s="174" t="s">
        <v>578</v>
      </c>
      <c r="D299" s="175">
        <v>1.013012</v>
      </c>
      <c r="E299" s="176">
        <v>1.5244537037037036</v>
      </c>
      <c r="F299" s="407">
        <v>9916.4252875726743</v>
      </c>
      <c r="G299" s="335">
        <v>9916.4252875726743</v>
      </c>
      <c r="H299" s="335">
        <v>9916.4252875726743</v>
      </c>
      <c r="I299" s="470">
        <v>10097.200715881052</v>
      </c>
      <c r="J299" s="335">
        <v>10097.200715881052</v>
      </c>
      <c r="K299" s="336">
        <v>10277.976144189435</v>
      </c>
      <c r="L299" s="337">
        <v>10458.751572497815</v>
      </c>
      <c r="M299" s="18"/>
    </row>
    <row r="300" spans="1:13">
      <c r="A300" s="19"/>
      <c r="B300" s="367" t="s">
        <v>579</v>
      </c>
      <c r="C300" s="182" t="s">
        <v>580</v>
      </c>
      <c r="D300" s="183">
        <v>0.98012200000000016</v>
      </c>
      <c r="E300" s="184">
        <v>1.4752777777777777</v>
      </c>
      <c r="F300" s="417">
        <v>9602.9187139594414</v>
      </c>
      <c r="G300" s="331">
        <v>9602.9187139594414</v>
      </c>
      <c r="H300" s="331">
        <v>9602.9187139594414</v>
      </c>
      <c r="I300" s="476">
        <v>9602.9187139594414</v>
      </c>
      <c r="J300" s="331">
        <v>9602.9187139594414</v>
      </c>
      <c r="K300" s="331">
        <v>9777.8626768385202</v>
      </c>
      <c r="L300" s="332">
        <v>9777.8626768385202</v>
      </c>
      <c r="M300" s="20"/>
    </row>
    <row r="301" spans="1:13">
      <c r="A301" s="12"/>
      <c r="B301" s="369" t="s">
        <v>581</v>
      </c>
      <c r="C301" s="228" t="s">
        <v>582</v>
      </c>
      <c r="D301" s="167">
        <v>0.94723200000000007</v>
      </c>
      <c r="E301" s="168">
        <v>1.4261018518518518</v>
      </c>
      <c r="F301" s="418">
        <v>9289.4121403462086</v>
      </c>
      <c r="G301" s="321">
        <v>9289.4121403462086</v>
      </c>
      <c r="H301" s="321">
        <v>9289.4121403462086</v>
      </c>
      <c r="I301" s="477">
        <v>9289.4121403462086</v>
      </c>
      <c r="J301" s="321">
        <v>9289.4121403462086</v>
      </c>
      <c r="K301" s="321">
        <v>9458.5246377959866</v>
      </c>
      <c r="L301" s="322">
        <v>9458.5246377959866</v>
      </c>
      <c r="M301" s="20"/>
    </row>
    <row r="302" spans="1:13">
      <c r="A302" s="10"/>
      <c r="B302" s="369" t="s">
        <v>583</v>
      </c>
      <c r="C302" s="228" t="s">
        <v>584</v>
      </c>
      <c r="D302" s="167">
        <v>0.9143420000000001</v>
      </c>
      <c r="E302" s="168">
        <v>1.3769259259259257</v>
      </c>
      <c r="F302" s="418">
        <v>8975.9055667329758</v>
      </c>
      <c r="G302" s="321">
        <v>8975.9055667329758</v>
      </c>
      <c r="H302" s="321">
        <v>8975.9055667329758</v>
      </c>
      <c r="I302" s="477">
        <v>8975.9055667329758</v>
      </c>
      <c r="J302" s="321">
        <v>8975.9055667329758</v>
      </c>
      <c r="K302" s="321">
        <v>9139.1865987534493</v>
      </c>
      <c r="L302" s="322">
        <v>9139.1865987534493</v>
      </c>
      <c r="M302" s="5"/>
    </row>
    <row r="303" spans="1:13">
      <c r="A303" s="4"/>
      <c r="B303" s="369" t="s">
        <v>585</v>
      </c>
      <c r="C303" s="228" t="s">
        <v>586</v>
      </c>
      <c r="D303" s="167">
        <v>0.88145200000000012</v>
      </c>
      <c r="E303" s="168">
        <v>1.32775</v>
      </c>
      <c r="F303" s="418">
        <v>8662.398993119743</v>
      </c>
      <c r="G303" s="321">
        <v>8662.398993119743</v>
      </c>
      <c r="H303" s="321">
        <v>8662.398993119743</v>
      </c>
      <c r="I303" s="477">
        <v>8662.398993119743</v>
      </c>
      <c r="J303" s="321">
        <v>8662.398993119743</v>
      </c>
      <c r="K303" s="321">
        <v>8819.848559710912</v>
      </c>
      <c r="L303" s="322">
        <v>8819.848559710912</v>
      </c>
      <c r="M303" s="18"/>
    </row>
    <row r="304" spans="1:13">
      <c r="A304" s="12"/>
      <c r="B304" s="369" t="s">
        <v>587</v>
      </c>
      <c r="C304" s="228" t="s">
        <v>588</v>
      </c>
      <c r="D304" s="167">
        <v>0.84856200000000015</v>
      </c>
      <c r="E304" s="168">
        <v>1.2785740740740741</v>
      </c>
      <c r="F304" s="418">
        <v>8348.8924195065119</v>
      </c>
      <c r="G304" s="321">
        <v>8348.8924195065119</v>
      </c>
      <c r="H304" s="321">
        <v>8348.8924195065119</v>
      </c>
      <c r="I304" s="477">
        <v>8348.8924195065119</v>
      </c>
      <c r="J304" s="321">
        <v>8348.8924195065119</v>
      </c>
      <c r="K304" s="321">
        <v>8500.5105206683784</v>
      </c>
      <c r="L304" s="322">
        <v>8500.5105206683784</v>
      </c>
      <c r="M304" s="18"/>
    </row>
    <row r="305" spans="1:13" ht="15.75" thickBot="1">
      <c r="A305" s="10"/>
      <c r="B305" s="391" t="s">
        <v>589</v>
      </c>
      <c r="C305" s="228" t="s">
        <v>590</v>
      </c>
      <c r="D305" s="229">
        <v>0.81567200000000006</v>
      </c>
      <c r="E305" s="230">
        <v>1.2293981481481482</v>
      </c>
      <c r="F305" s="422">
        <v>8035.3858458932782</v>
      </c>
      <c r="G305" s="327">
        <v>8035.3858458932782</v>
      </c>
      <c r="H305" s="327">
        <v>8035.3858458932782</v>
      </c>
      <c r="I305" s="478">
        <v>8035.3858458932782</v>
      </c>
      <c r="J305" s="327">
        <v>8035.3858458932782</v>
      </c>
      <c r="K305" s="326">
        <v>8181.172481625842</v>
      </c>
      <c r="L305" s="328">
        <v>8181.172481625842</v>
      </c>
      <c r="M305" s="11"/>
    </row>
    <row r="306" spans="1:13">
      <c r="A306" s="19"/>
      <c r="B306" s="367" t="s">
        <v>591</v>
      </c>
      <c r="C306" s="182" t="s">
        <v>592</v>
      </c>
      <c r="D306" s="183">
        <v>0.78278199999999998</v>
      </c>
      <c r="E306" s="184">
        <v>1.1802222222222221</v>
      </c>
      <c r="F306" s="394">
        <v>7721.8792722800454</v>
      </c>
      <c r="G306" s="289">
        <v>7721.8792722800454</v>
      </c>
      <c r="H306" s="289">
        <v>7721.8792722800454</v>
      </c>
      <c r="I306" s="457">
        <v>7721.8792722800454</v>
      </c>
      <c r="J306" s="289">
        <v>7721.8792722800454</v>
      </c>
      <c r="K306" s="289">
        <v>7721.8792722800454</v>
      </c>
      <c r="L306" s="450">
        <v>7721.8792722800454</v>
      </c>
      <c r="M306" s="20"/>
    </row>
    <row r="307" spans="1:13">
      <c r="A307" s="10"/>
      <c r="B307" s="369" t="s">
        <v>593</v>
      </c>
      <c r="C307" s="166" t="s">
        <v>594</v>
      </c>
      <c r="D307" s="167">
        <v>0.749892</v>
      </c>
      <c r="E307" s="168">
        <v>1.1310462962962962</v>
      </c>
      <c r="F307" s="381">
        <v>7408.3726986668125</v>
      </c>
      <c r="G307" s="333">
        <v>7408.3726986668125</v>
      </c>
      <c r="H307" s="333">
        <v>7408.3726986668125</v>
      </c>
      <c r="I307" s="468">
        <v>7408.3726986668125</v>
      </c>
      <c r="J307" s="333">
        <v>7408.3726986668125</v>
      </c>
      <c r="K307" s="333">
        <v>7408.3726986668125</v>
      </c>
      <c r="L307" s="451">
        <v>7408.3726986668125</v>
      </c>
      <c r="M307" s="11"/>
    </row>
    <row r="308" spans="1:13">
      <c r="A308" s="4"/>
      <c r="B308" s="369" t="s">
        <v>595</v>
      </c>
      <c r="C308" s="166" t="s">
        <v>596</v>
      </c>
      <c r="D308" s="167">
        <v>0.71700200000000014</v>
      </c>
      <c r="E308" s="168">
        <v>1.0818703703703705</v>
      </c>
      <c r="F308" s="381">
        <v>7094.8661250535797</v>
      </c>
      <c r="G308" s="333">
        <v>7094.8661250535797</v>
      </c>
      <c r="H308" s="333">
        <v>7094.8661250535797</v>
      </c>
      <c r="I308" s="468">
        <v>7094.8661250535797</v>
      </c>
      <c r="J308" s="333">
        <v>7094.8661250535797</v>
      </c>
      <c r="K308" s="333">
        <v>7094.8661250535797</v>
      </c>
      <c r="L308" s="451">
        <v>7094.8661250535797</v>
      </c>
      <c r="M308" s="11"/>
    </row>
    <row r="309" spans="1:13">
      <c r="A309" s="12"/>
      <c r="B309" s="369" t="s">
        <v>597</v>
      </c>
      <c r="C309" s="166" t="s">
        <v>598</v>
      </c>
      <c r="D309" s="167">
        <v>0.68411200000000005</v>
      </c>
      <c r="E309" s="168">
        <v>1.0326944444444444</v>
      </c>
      <c r="F309" s="381">
        <v>6781.3595514403469</v>
      </c>
      <c r="G309" s="333">
        <v>6781.3595514403469</v>
      </c>
      <c r="H309" s="333">
        <v>6781.3595514403469</v>
      </c>
      <c r="I309" s="468">
        <v>6781.3595514403469</v>
      </c>
      <c r="J309" s="333">
        <v>6781.3595514403469</v>
      </c>
      <c r="K309" s="333">
        <v>6781.3595514403469</v>
      </c>
      <c r="L309" s="451">
        <v>6781.3595514403469</v>
      </c>
      <c r="M309" s="18"/>
    </row>
    <row r="310" spans="1:13">
      <c r="A310" s="12"/>
      <c r="B310" s="369" t="s">
        <v>599</v>
      </c>
      <c r="C310" s="166" t="s">
        <v>600</v>
      </c>
      <c r="D310" s="167">
        <v>0.65122200000000008</v>
      </c>
      <c r="E310" s="168">
        <v>0.98351851851851846</v>
      </c>
      <c r="F310" s="381">
        <v>6467.8529778271131</v>
      </c>
      <c r="G310" s="333">
        <v>6467.8529778271131</v>
      </c>
      <c r="H310" s="333">
        <v>6467.8529778271131</v>
      </c>
      <c r="I310" s="468">
        <v>6467.8529778271131</v>
      </c>
      <c r="J310" s="333">
        <v>6467.8529778271131</v>
      </c>
      <c r="K310" s="333">
        <v>6467.8529778271131</v>
      </c>
      <c r="L310" s="451">
        <v>6467.8529778271131</v>
      </c>
      <c r="M310" s="18"/>
    </row>
    <row r="311" spans="1:13" ht="15.75" thickBot="1">
      <c r="A311" s="10"/>
      <c r="B311" s="370" t="s">
        <v>601</v>
      </c>
      <c r="C311" s="174" t="s">
        <v>602</v>
      </c>
      <c r="D311" s="175">
        <v>0.61833199999999999</v>
      </c>
      <c r="E311" s="176">
        <v>0.93434259259259245</v>
      </c>
      <c r="F311" s="386">
        <v>6154.346404213883</v>
      </c>
      <c r="G311" s="302">
        <v>6154.346404213883</v>
      </c>
      <c r="H311" s="302">
        <v>6154.346404213883</v>
      </c>
      <c r="I311" s="485">
        <v>6154.346404213883</v>
      </c>
      <c r="J311" s="302">
        <v>6154.346404213883</v>
      </c>
      <c r="K311" s="302">
        <v>6154.346404213883</v>
      </c>
      <c r="L311" s="452">
        <v>6154.346404213883</v>
      </c>
      <c r="M311" s="21"/>
    </row>
    <row r="312" spans="1:13">
      <c r="A312" s="4"/>
      <c r="B312" s="390" t="s">
        <v>603</v>
      </c>
      <c r="C312" s="158" t="s">
        <v>604</v>
      </c>
      <c r="D312" s="159">
        <v>0.58544200000000002</v>
      </c>
      <c r="E312" s="160">
        <v>0.88516666666666666</v>
      </c>
      <c r="F312" s="453">
        <v>5840.8398306006466</v>
      </c>
      <c r="G312" s="295">
        <v>5840.8398306006466</v>
      </c>
      <c r="H312" s="295">
        <v>5840.8398306006466</v>
      </c>
      <c r="I312" s="467">
        <v>5840.8398306006466</v>
      </c>
      <c r="J312" s="295">
        <v>5840.8398306006466</v>
      </c>
      <c r="K312" s="295">
        <v>5840.8398306006466</v>
      </c>
      <c r="L312" s="384">
        <v>5840.8398306006466</v>
      </c>
      <c r="M312" s="22"/>
    </row>
    <row r="313" spans="1:13">
      <c r="A313" s="4"/>
      <c r="B313" s="369" t="s">
        <v>605</v>
      </c>
      <c r="C313" s="166" t="s">
        <v>606</v>
      </c>
      <c r="D313" s="167">
        <v>0.55255200000000004</v>
      </c>
      <c r="E313" s="168">
        <v>0.83599074074074065</v>
      </c>
      <c r="F313" s="381">
        <v>5527.3332569874165</v>
      </c>
      <c r="G313" s="333">
        <v>5527.3332569874165</v>
      </c>
      <c r="H313" s="333">
        <v>5527.3332569874165</v>
      </c>
      <c r="I313" s="468">
        <v>5527.3332569874165</v>
      </c>
      <c r="J313" s="333">
        <v>5527.3332569874165</v>
      </c>
      <c r="K313" s="333">
        <v>5527.3332569874165</v>
      </c>
      <c r="L313" s="451">
        <v>5527.3332569874165</v>
      </c>
      <c r="M313" s="23"/>
    </row>
    <row r="314" spans="1:13" ht="15.75" thickBot="1">
      <c r="A314" s="19"/>
      <c r="B314" s="391" t="s">
        <v>607</v>
      </c>
      <c r="C314" s="228" t="s">
        <v>608</v>
      </c>
      <c r="D314" s="229">
        <v>0.51966200000000007</v>
      </c>
      <c r="E314" s="230">
        <v>0.78681481481481486</v>
      </c>
      <c r="F314" s="454">
        <v>5213.8266833741818</v>
      </c>
      <c r="G314" s="455">
        <v>5213.8266833741818</v>
      </c>
      <c r="H314" s="455">
        <v>5213.8266833741818</v>
      </c>
      <c r="I314" s="486">
        <v>5213.8266833741818</v>
      </c>
      <c r="J314" s="455">
        <v>5213.8266833741818</v>
      </c>
      <c r="K314" s="455">
        <v>5213.8266833741818</v>
      </c>
      <c r="L314" s="456">
        <v>5213.8266833741818</v>
      </c>
      <c r="M314" s="22"/>
    </row>
    <row r="315" spans="1:13" ht="3" customHeight="1" thickBot="1">
      <c r="A315" s="56"/>
      <c r="B315" s="57"/>
      <c r="C315" s="58"/>
      <c r="D315" s="59"/>
      <c r="E315" s="60"/>
      <c r="F315" s="61"/>
      <c r="G315" s="62"/>
      <c r="H315" s="63"/>
      <c r="I315" s="64"/>
      <c r="J315" s="65"/>
      <c r="K315" s="63"/>
      <c r="L315" s="66"/>
      <c r="M315" s="36"/>
    </row>
  </sheetData>
  <sheetProtection password="DEF0" sheet="1" objects="1" scenarios="1"/>
  <mergeCells count="16">
    <mergeCell ref="F6:L6"/>
    <mergeCell ref="B2:D2"/>
    <mergeCell ref="H2:L3"/>
    <mergeCell ref="B3:D3"/>
    <mergeCell ref="H4:L4"/>
    <mergeCell ref="H5:L5"/>
    <mergeCell ref="B15:L15"/>
    <mergeCell ref="B115:L115"/>
    <mergeCell ref="B215:L215"/>
    <mergeCell ref="B9:L9"/>
    <mergeCell ref="B10:L10"/>
    <mergeCell ref="B11:B14"/>
    <mergeCell ref="C11:C14"/>
    <mergeCell ref="D11:D14"/>
    <mergeCell ref="E11:E14"/>
    <mergeCell ref="F11:L13"/>
  </mergeCells>
  <hyperlinks>
    <hyperlink ref="H4" r:id="rId1"/>
  </hyperlinks>
  <pageMargins left="0.70866141732283472" right="0.70866141732283472" top="0.74803149606299213" bottom="0.74803149606299213" header="0.31496062992125984" footer="0.31496062992125984"/>
  <pageSetup paperSize="9" scale="78" fitToHeight="5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27"/>
  <sheetViews>
    <sheetView workbookViewId="0">
      <selection activeCell="T24" sqref="T24"/>
    </sheetView>
  </sheetViews>
  <sheetFormatPr defaultRowHeight="15"/>
  <cols>
    <col min="1" max="1" width="1.140625" customWidth="1"/>
    <col min="2" max="2" width="12" customWidth="1"/>
    <col min="3" max="3" width="11.28515625" bestFit="1" customWidth="1"/>
    <col min="6" max="6" width="9.5703125" customWidth="1"/>
    <col min="7" max="7" width="9.140625" customWidth="1"/>
    <col min="8" max="9" width="9" customWidth="1"/>
    <col min="10" max="10" width="8.7109375" customWidth="1"/>
    <col min="11" max="11" width="9.5703125" customWidth="1"/>
    <col min="12" max="12" width="10.140625" customWidth="1"/>
    <col min="13" max="13" width="0.7109375" customWidth="1"/>
    <col min="14" max="14" width="9.140625" style="687"/>
  </cols>
  <sheetData>
    <row r="1" spans="1:13" ht="6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3">
      <c r="A2" s="10"/>
      <c r="B2" s="798" t="s">
        <v>1332</v>
      </c>
      <c r="C2" s="799"/>
      <c r="D2" s="799"/>
      <c r="E2" s="86"/>
      <c r="F2" s="86"/>
      <c r="G2" s="86"/>
      <c r="H2" s="800" t="s">
        <v>1718</v>
      </c>
      <c r="I2" s="801"/>
      <c r="J2" s="801"/>
      <c r="K2" s="801"/>
      <c r="L2" s="802"/>
      <c r="M2" s="74"/>
    </row>
    <row r="3" spans="1:13">
      <c r="A3" s="12"/>
      <c r="B3" s="805" t="s">
        <v>1334</v>
      </c>
      <c r="C3" s="806"/>
      <c r="D3" s="806"/>
      <c r="E3" s="88"/>
      <c r="F3" s="88"/>
      <c r="G3" s="88"/>
      <c r="H3" s="803"/>
      <c r="I3" s="803"/>
      <c r="J3" s="803"/>
      <c r="K3" s="803"/>
      <c r="L3" s="804"/>
      <c r="M3" s="75"/>
    </row>
    <row r="4" spans="1:13">
      <c r="A4" s="12"/>
      <c r="B4" s="87"/>
      <c r="C4" s="88"/>
      <c r="D4" s="88"/>
      <c r="E4" s="88"/>
      <c r="F4" s="88"/>
      <c r="G4" s="88"/>
      <c r="H4" s="807" t="s">
        <v>1333</v>
      </c>
      <c r="I4" s="807"/>
      <c r="J4" s="807"/>
      <c r="K4" s="807"/>
      <c r="L4" s="808"/>
      <c r="M4" s="75"/>
    </row>
    <row r="5" spans="1:13">
      <c r="A5" s="19"/>
      <c r="B5" s="89"/>
      <c r="C5" s="90"/>
      <c r="D5" s="90"/>
      <c r="E5" s="90"/>
      <c r="F5" s="76"/>
      <c r="G5" s="77"/>
      <c r="H5" s="807"/>
      <c r="I5" s="807"/>
      <c r="J5" s="807"/>
      <c r="K5" s="807"/>
      <c r="L5" s="808"/>
      <c r="M5" s="78"/>
    </row>
    <row r="6" spans="1:13">
      <c r="A6" s="4"/>
      <c r="B6" s="89"/>
      <c r="C6" s="90"/>
      <c r="D6" s="90"/>
      <c r="E6" s="90"/>
      <c r="F6" s="807"/>
      <c r="G6" s="818"/>
      <c r="H6" s="818"/>
      <c r="I6" s="818"/>
      <c r="J6" s="818"/>
      <c r="K6" s="818"/>
      <c r="L6" s="819"/>
      <c r="M6" s="79"/>
    </row>
    <row r="7" spans="1:13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13" ht="12" customHeight="1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13" ht="16.5" thickBot="1">
      <c r="A9" s="4"/>
      <c r="B9" s="809" t="s">
        <v>1341</v>
      </c>
      <c r="C9" s="810"/>
      <c r="D9" s="810"/>
      <c r="E9" s="810"/>
      <c r="F9" s="810"/>
      <c r="G9" s="810"/>
      <c r="H9" s="810"/>
      <c r="I9" s="810"/>
      <c r="J9" s="810"/>
      <c r="K9" s="810"/>
      <c r="L9" s="811"/>
      <c r="M9" s="5"/>
    </row>
    <row r="10" spans="1:13" ht="27" customHeight="1" thickBot="1">
      <c r="A10" s="4"/>
      <c r="B10" s="812" t="s">
        <v>1339</v>
      </c>
      <c r="C10" s="813"/>
      <c r="D10" s="813"/>
      <c r="E10" s="813"/>
      <c r="F10" s="813"/>
      <c r="G10" s="813"/>
      <c r="H10" s="813"/>
      <c r="I10" s="813"/>
      <c r="J10" s="813"/>
      <c r="K10" s="813"/>
      <c r="L10" s="814"/>
      <c r="M10" s="5"/>
    </row>
    <row r="11" spans="1:13">
      <c r="A11" s="6"/>
      <c r="B11" s="815" t="s">
        <v>0</v>
      </c>
      <c r="C11" s="815" t="s">
        <v>1</v>
      </c>
      <c r="D11" s="815" t="s">
        <v>2</v>
      </c>
      <c r="E11" s="820" t="s">
        <v>3</v>
      </c>
      <c r="F11" s="823" t="s">
        <v>4</v>
      </c>
      <c r="G11" s="824"/>
      <c r="H11" s="824"/>
      <c r="I11" s="824"/>
      <c r="J11" s="824"/>
      <c r="K11" s="824"/>
      <c r="L11" s="825"/>
      <c r="M11" s="7"/>
    </row>
    <row r="12" spans="1:13">
      <c r="A12" s="8"/>
      <c r="B12" s="816"/>
      <c r="C12" s="816"/>
      <c r="D12" s="816"/>
      <c r="E12" s="821"/>
      <c r="F12" s="826"/>
      <c r="G12" s="827"/>
      <c r="H12" s="827"/>
      <c r="I12" s="827"/>
      <c r="J12" s="827"/>
      <c r="K12" s="827"/>
      <c r="L12" s="828"/>
      <c r="M12" s="9"/>
    </row>
    <row r="13" spans="1:13" ht="15.75" thickBot="1">
      <c r="A13" s="10"/>
      <c r="B13" s="816"/>
      <c r="C13" s="816"/>
      <c r="D13" s="816"/>
      <c r="E13" s="821"/>
      <c r="F13" s="829"/>
      <c r="G13" s="830"/>
      <c r="H13" s="830"/>
      <c r="I13" s="830"/>
      <c r="J13" s="830"/>
      <c r="K13" s="830"/>
      <c r="L13" s="831"/>
      <c r="M13" s="11"/>
    </row>
    <row r="14" spans="1:13" ht="23.25" thickBot="1">
      <c r="A14" s="12"/>
      <c r="B14" s="817"/>
      <c r="C14" s="817"/>
      <c r="D14" s="817"/>
      <c r="E14" s="822"/>
      <c r="F14" s="13" t="s">
        <v>5</v>
      </c>
      <c r="G14" s="14" t="s">
        <v>6</v>
      </c>
      <c r="H14" s="15" t="s">
        <v>7</v>
      </c>
      <c r="I14" s="16" t="s">
        <v>8</v>
      </c>
      <c r="J14" s="13" t="s">
        <v>9</v>
      </c>
      <c r="K14" s="14" t="s">
        <v>10</v>
      </c>
      <c r="L14" s="17" t="s">
        <v>11</v>
      </c>
      <c r="M14" s="18"/>
    </row>
    <row r="15" spans="1:13" ht="15.75" thickBot="1">
      <c r="A15" s="4"/>
      <c r="B15" s="834" t="s">
        <v>909</v>
      </c>
      <c r="C15" s="835"/>
      <c r="D15" s="835"/>
      <c r="E15" s="835"/>
      <c r="F15" s="835"/>
      <c r="G15" s="835"/>
      <c r="H15" s="835"/>
      <c r="I15" s="835"/>
      <c r="J15" s="835"/>
      <c r="K15" s="835"/>
      <c r="L15" s="836"/>
      <c r="M15" s="20"/>
    </row>
    <row r="16" spans="1:13">
      <c r="A16" s="10"/>
      <c r="B16" s="487" t="s">
        <v>910</v>
      </c>
      <c r="C16" s="182" t="s">
        <v>911</v>
      </c>
      <c r="D16" s="488">
        <v>3.8</v>
      </c>
      <c r="E16" s="489">
        <v>5052</v>
      </c>
      <c r="F16" s="356">
        <v>50504.651139223053</v>
      </c>
      <c r="G16" s="318">
        <v>54541.775549471131</v>
      </c>
      <c r="H16" s="318"/>
      <c r="I16" s="463"/>
      <c r="J16" s="318"/>
      <c r="K16" s="513"/>
      <c r="L16" s="514"/>
      <c r="M16" s="11"/>
    </row>
    <row r="17" spans="1:13">
      <c r="A17" s="12"/>
      <c r="B17" s="490" t="s">
        <v>912</v>
      </c>
      <c r="C17" s="158" t="s">
        <v>913</v>
      </c>
      <c r="D17" s="491">
        <v>3.77</v>
      </c>
      <c r="E17" s="492">
        <v>5.0121157894736843</v>
      </c>
      <c r="F17" s="404">
        <v>50154.86253256684</v>
      </c>
      <c r="G17" s="307">
        <v>54162.450253357674</v>
      </c>
      <c r="H17" s="307"/>
      <c r="I17" s="465"/>
      <c r="J17" s="307"/>
      <c r="K17" s="661"/>
      <c r="L17" s="662"/>
      <c r="M17" s="11"/>
    </row>
    <row r="18" spans="1:13">
      <c r="A18" s="10"/>
      <c r="B18" s="490" t="s">
        <v>914</v>
      </c>
      <c r="C18" s="158" t="s">
        <v>915</v>
      </c>
      <c r="D18" s="491">
        <v>3.74</v>
      </c>
      <c r="E18" s="492">
        <v>4.972231578947369</v>
      </c>
      <c r="F18" s="404">
        <v>49714.495114483558</v>
      </c>
      <c r="G18" s="307">
        <v>53686.537344897908</v>
      </c>
      <c r="H18" s="307"/>
      <c r="I18" s="465"/>
      <c r="J18" s="307"/>
      <c r="K18" s="661"/>
      <c r="L18" s="662"/>
      <c r="M18" s="20"/>
    </row>
    <row r="19" spans="1:13">
      <c r="A19" s="12"/>
      <c r="B19" s="490" t="s">
        <v>916</v>
      </c>
      <c r="C19" s="158" t="s">
        <v>917</v>
      </c>
      <c r="D19" s="491">
        <v>3.7</v>
      </c>
      <c r="E19" s="492">
        <v>4.919052631578948</v>
      </c>
      <c r="F19" s="404">
        <v>49236.74086577804</v>
      </c>
      <c r="G19" s="307">
        <v>53173.237605815892</v>
      </c>
      <c r="H19" s="307"/>
      <c r="I19" s="465"/>
      <c r="J19" s="307"/>
      <c r="K19" s="661"/>
      <c r="L19" s="662"/>
      <c r="M19" s="5"/>
    </row>
    <row r="20" spans="1:13">
      <c r="A20" s="12"/>
      <c r="B20" s="490" t="s">
        <v>918</v>
      </c>
      <c r="C20" s="158" t="s">
        <v>919</v>
      </c>
      <c r="D20" s="491">
        <v>3.67</v>
      </c>
      <c r="E20" s="492">
        <v>4.8791684210526318</v>
      </c>
      <c r="F20" s="404">
        <v>48796.373447694757</v>
      </c>
      <c r="G20" s="307">
        <v>52697.324697356118</v>
      </c>
      <c r="H20" s="307"/>
      <c r="I20" s="465"/>
      <c r="J20" s="307"/>
      <c r="K20" s="661"/>
      <c r="L20" s="662"/>
      <c r="M20" s="18"/>
    </row>
    <row r="21" spans="1:13" ht="15.75" thickBot="1">
      <c r="A21" s="19"/>
      <c r="B21" s="493" t="s">
        <v>920</v>
      </c>
      <c r="C21" s="385" t="s">
        <v>921</v>
      </c>
      <c r="D21" s="494">
        <v>3.64</v>
      </c>
      <c r="E21" s="495">
        <v>4.8392842105263156</v>
      </c>
      <c r="F21" s="496">
        <v>48446.584841038537</v>
      </c>
      <c r="G21" s="497">
        <v>52317.999401242654</v>
      </c>
      <c r="H21" s="497"/>
      <c r="I21" s="525"/>
      <c r="J21" s="497"/>
      <c r="K21" s="663"/>
      <c r="L21" s="664"/>
      <c r="M21" s="21"/>
    </row>
    <row r="22" spans="1:13">
      <c r="A22" s="4"/>
      <c r="B22" s="487" t="s">
        <v>922</v>
      </c>
      <c r="C22" s="182" t="s">
        <v>923</v>
      </c>
      <c r="D22" s="488">
        <v>3.61</v>
      </c>
      <c r="E22" s="489">
        <v>4800</v>
      </c>
      <c r="F22" s="409">
        <v>44642.24058985681</v>
      </c>
      <c r="G22" s="330">
        <v>47994.964706520048</v>
      </c>
      <c r="H22" s="330">
        <v>53183.17613944818</v>
      </c>
      <c r="I22" s="469"/>
      <c r="J22" s="330"/>
      <c r="K22" s="519"/>
      <c r="L22" s="520"/>
      <c r="M22" s="22"/>
    </row>
    <row r="23" spans="1:13">
      <c r="A23" s="19"/>
      <c r="B23" s="490" t="s">
        <v>924</v>
      </c>
      <c r="C23" s="158" t="s">
        <v>925</v>
      </c>
      <c r="D23" s="491">
        <v>3.58</v>
      </c>
      <c r="E23" s="492">
        <v>4.7601108033240997</v>
      </c>
      <c r="F23" s="404">
        <v>44317.141349411912</v>
      </c>
      <c r="G23" s="307">
        <v>47640.455605402654</v>
      </c>
      <c r="H23" s="307">
        <v>52792.08689906574</v>
      </c>
      <c r="I23" s="465"/>
      <c r="J23" s="307"/>
      <c r="K23" s="661"/>
      <c r="L23" s="662"/>
      <c r="M23" s="23"/>
    </row>
    <row r="24" spans="1:13">
      <c r="A24" s="12"/>
      <c r="B24" s="499" t="s">
        <v>926</v>
      </c>
      <c r="C24" s="166" t="s">
        <v>927</v>
      </c>
      <c r="D24" s="500">
        <v>3.55</v>
      </c>
      <c r="E24" s="501">
        <v>4.7202216066481988</v>
      </c>
      <c r="F24" s="358">
        <v>43908.506747347747</v>
      </c>
      <c r="G24" s="311">
        <v>47202.411142666017</v>
      </c>
      <c r="H24" s="311">
        <v>52304.410046336954</v>
      </c>
      <c r="I24" s="464"/>
      <c r="J24" s="311"/>
      <c r="K24" s="515"/>
      <c r="L24" s="516"/>
      <c r="M24" s="22"/>
    </row>
    <row r="25" spans="1:13">
      <c r="A25" s="12"/>
      <c r="B25" s="499" t="s">
        <v>928</v>
      </c>
      <c r="C25" s="166" t="s">
        <v>929</v>
      </c>
      <c r="D25" s="500">
        <v>3.51</v>
      </c>
      <c r="E25" s="501">
        <v>4.6670360110803317</v>
      </c>
      <c r="F25" s="358">
        <v>43462.485314661346</v>
      </c>
      <c r="G25" s="311">
        <v>46726.979849307136</v>
      </c>
      <c r="H25" s="311">
        <v>51779.346362985933</v>
      </c>
      <c r="I25" s="464"/>
      <c r="J25" s="311"/>
      <c r="K25" s="515"/>
      <c r="L25" s="516"/>
      <c r="M25" s="24"/>
    </row>
    <row r="26" spans="1:13">
      <c r="A26" s="10"/>
      <c r="B26" s="499" t="s">
        <v>930</v>
      </c>
      <c r="C26" s="166" t="s">
        <v>931</v>
      </c>
      <c r="D26" s="500">
        <v>3.48</v>
      </c>
      <c r="E26" s="501">
        <v>4.6271468144044317</v>
      </c>
      <c r="F26" s="358">
        <v>43137.386074216432</v>
      </c>
      <c r="G26" s="311">
        <v>46372.470748189742</v>
      </c>
      <c r="H26" s="311">
        <v>51388.257122603485</v>
      </c>
      <c r="I26" s="464"/>
      <c r="J26" s="311"/>
      <c r="K26" s="515"/>
      <c r="L26" s="516"/>
      <c r="M26" s="7"/>
    </row>
    <row r="27" spans="1:13" ht="15.75" thickBot="1">
      <c r="A27" s="19"/>
      <c r="B27" s="502" t="s">
        <v>932</v>
      </c>
      <c r="C27" s="174" t="s">
        <v>933</v>
      </c>
      <c r="D27" s="503">
        <v>3.45</v>
      </c>
      <c r="E27" s="504">
        <v>4.5872576177285316</v>
      </c>
      <c r="F27" s="407">
        <v>42728.751472152282</v>
      </c>
      <c r="G27" s="335">
        <v>45934.426285453097</v>
      </c>
      <c r="H27" s="335">
        <v>50900.580269874728</v>
      </c>
      <c r="I27" s="470"/>
      <c r="J27" s="335"/>
      <c r="K27" s="517"/>
      <c r="L27" s="518"/>
      <c r="M27" s="9"/>
    </row>
    <row r="28" spans="1:13">
      <c r="A28" s="4"/>
      <c r="B28" s="367" t="s">
        <v>934</v>
      </c>
      <c r="C28" s="182" t="s">
        <v>935</v>
      </c>
      <c r="D28" s="505">
        <v>3.42</v>
      </c>
      <c r="E28" s="506">
        <v>4.5469999999999997</v>
      </c>
      <c r="F28" s="404">
        <v>39969.929501022736</v>
      </c>
      <c r="G28" s="307">
        <v>42955.369860613784</v>
      </c>
      <c r="H28" s="307">
        <v>46778.289687738819</v>
      </c>
      <c r="I28" s="465"/>
      <c r="J28" s="307"/>
      <c r="K28" s="319"/>
      <c r="L28" s="308"/>
      <c r="M28" s="11"/>
    </row>
    <row r="29" spans="1:13">
      <c r="A29" s="19"/>
      <c r="B29" s="369" t="s">
        <v>936</v>
      </c>
      <c r="C29" s="166" t="s">
        <v>937</v>
      </c>
      <c r="D29" s="500">
        <v>3.39</v>
      </c>
      <c r="E29" s="501">
        <v>4.5071140350877181</v>
      </c>
      <c r="F29" s="358">
        <v>39662.526520165593</v>
      </c>
      <c r="G29" s="311">
        <v>42624.388648034386</v>
      </c>
      <c r="H29" s="311">
        <v>46416.73713681363</v>
      </c>
      <c r="I29" s="464"/>
      <c r="J29" s="311"/>
      <c r="K29" s="321"/>
      <c r="L29" s="322"/>
      <c r="M29" s="18"/>
    </row>
    <row r="30" spans="1:13">
      <c r="A30" s="19"/>
      <c r="B30" s="369" t="s">
        <v>938</v>
      </c>
      <c r="C30" s="166" t="s">
        <v>939</v>
      </c>
      <c r="D30" s="500">
        <v>3.36</v>
      </c>
      <c r="E30" s="501">
        <v>4.4672280701754365</v>
      </c>
      <c r="F30" s="358">
        <v>39277.520493007949</v>
      </c>
      <c r="G30" s="311">
        <v>42209.872073835737</v>
      </c>
      <c r="H30" s="311">
        <v>45964.605774461343</v>
      </c>
      <c r="I30" s="464"/>
      <c r="J30" s="311"/>
      <c r="K30" s="321"/>
      <c r="L30" s="322"/>
      <c r="M30" s="5"/>
    </row>
    <row r="31" spans="1:13">
      <c r="A31" s="12"/>
      <c r="B31" s="369" t="s">
        <v>940</v>
      </c>
      <c r="C31" s="166" t="s">
        <v>941</v>
      </c>
      <c r="D31" s="500">
        <v>3.32</v>
      </c>
      <c r="E31" s="501">
        <v>4.4140467836257287</v>
      </c>
      <c r="F31" s="358">
        <v>38855.127635228062</v>
      </c>
      <c r="G31" s="311">
        <v>41757.968669014837</v>
      </c>
      <c r="H31" s="311">
        <v>45475.087581486827</v>
      </c>
      <c r="I31" s="464"/>
      <c r="J31" s="311"/>
      <c r="K31" s="321"/>
      <c r="L31" s="322"/>
      <c r="M31" s="20"/>
    </row>
    <row r="32" spans="1:13">
      <c r="A32" s="10"/>
      <c r="B32" s="369" t="s">
        <v>942</v>
      </c>
      <c r="C32" s="166" t="s">
        <v>943</v>
      </c>
      <c r="D32" s="500">
        <v>3.29</v>
      </c>
      <c r="E32" s="501">
        <v>4.374160818713448</v>
      </c>
      <c r="F32" s="358">
        <v>38547.724654370904</v>
      </c>
      <c r="G32" s="311">
        <v>41426.98745643544</v>
      </c>
      <c r="H32" s="311">
        <v>45113.535030561616</v>
      </c>
      <c r="I32" s="464"/>
      <c r="J32" s="311"/>
      <c r="K32" s="321"/>
      <c r="L32" s="322"/>
      <c r="M32" s="11"/>
    </row>
    <row r="33" spans="1:13" ht="15.75" thickBot="1">
      <c r="A33" s="10"/>
      <c r="B33" s="370" t="s">
        <v>944</v>
      </c>
      <c r="C33" s="174" t="s">
        <v>945</v>
      </c>
      <c r="D33" s="503">
        <v>3.26</v>
      </c>
      <c r="E33" s="504">
        <v>4.3342748538011664</v>
      </c>
      <c r="F33" s="407">
        <v>38162.718627213253</v>
      </c>
      <c r="G33" s="335">
        <v>41012.470882236776</v>
      </c>
      <c r="H33" s="335">
        <v>44661.403668209357</v>
      </c>
      <c r="I33" s="470"/>
      <c r="J33" s="335"/>
      <c r="K33" s="336"/>
      <c r="L33" s="337"/>
      <c r="M33" s="11"/>
    </row>
    <row r="34" spans="1:13">
      <c r="A34" s="10"/>
      <c r="B34" s="367" t="s">
        <v>946</v>
      </c>
      <c r="C34" s="182" t="s">
        <v>947</v>
      </c>
      <c r="D34" s="505">
        <v>3.23</v>
      </c>
      <c r="E34" s="506">
        <v>4.2939999999999996</v>
      </c>
      <c r="F34" s="409">
        <v>35977.829126899538</v>
      </c>
      <c r="G34" s="330">
        <v>38377.67375777429</v>
      </c>
      <c r="H34" s="330">
        <v>41197.9154657568</v>
      </c>
      <c r="I34" s="469">
        <v>45409.194621294431</v>
      </c>
      <c r="J34" s="330"/>
      <c r="K34" s="331"/>
      <c r="L34" s="332"/>
      <c r="M34" s="20"/>
    </row>
    <row r="35" spans="1:13">
      <c r="A35" s="4"/>
      <c r="B35" s="369" t="s">
        <v>948</v>
      </c>
      <c r="C35" s="166" t="s">
        <v>949</v>
      </c>
      <c r="D35" s="507">
        <v>3.2</v>
      </c>
      <c r="E35" s="501">
        <v>4.2541176470588233</v>
      </c>
      <c r="F35" s="358">
        <v>35688.072062445877</v>
      </c>
      <c r="G35" s="311">
        <v>38064.388804782633</v>
      </c>
      <c r="H35" s="311">
        <v>40861.052281042903</v>
      </c>
      <c r="I35" s="464">
        <v>45035.878126100237</v>
      </c>
      <c r="J35" s="311"/>
      <c r="K35" s="321"/>
      <c r="L35" s="322"/>
      <c r="M35" s="5"/>
    </row>
    <row r="36" spans="1:13">
      <c r="A36" s="12"/>
      <c r="B36" s="369" t="s">
        <v>950</v>
      </c>
      <c r="C36" s="166" t="s">
        <v>951</v>
      </c>
      <c r="D36" s="507">
        <v>3.17</v>
      </c>
      <c r="E36" s="501">
        <v>4.2142352941176471</v>
      </c>
      <c r="F36" s="358">
        <v>35320.711951691723</v>
      </c>
      <c r="G36" s="311">
        <v>37673.50080549049</v>
      </c>
      <c r="H36" s="311">
        <v>40440.653734709755</v>
      </c>
      <c r="I36" s="464">
        <v>44571.982819478988</v>
      </c>
      <c r="J36" s="311"/>
      <c r="K36" s="321"/>
      <c r="L36" s="322"/>
      <c r="M36" s="18"/>
    </row>
    <row r="37" spans="1:13">
      <c r="A37" s="12"/>
      <c r="B37" s="391" t="s">
        <v>952</v>
      </c>
      <c r="C37" s="228" t="s">
        <v>953</v>
      </c>
      <c r="D37" s="508">
        <v>3.13</v>
      </c>
      <c r="E37" s="501">
        <v>4.1610588235294115</v>
      </c>
      <c r="F37" s="361">
        <v>34915.965010315333</v>
      </c>
      <c r="G37" s="326">
        <v>37245.225975576104</v>
      </c>
      <c r="H37" s="326">
        <v>39982.868357754363</v>
      </c>
      <c r="I37" s="471">
        <v>44070.700682235482</v>
      </c>
      <c r="J37" s="326"/>
      <c r="K37" s="327"/>
      <c r="L37" s="328"/>
      <c r="M37" s="20"/>
    </row>
    <row r="38" spans="1:13">
      <c r="A38" s="10"/>
      <c r="B38" s="369" t="s">
        <v>954</v>
      </c>
      <c r="C38" s="166" t="s">
        <v>955</v>
      </c>
      <c r="D38" s="507">
        <v>3.1</v>
      </c>
      <c r="E38" s="501">
        <v>4.1349999999999998</v>
      </c>
      <c r="F38" s="309">
        <v>34548.604899561171</v>
      </c>
      <c r="G38" s="311">
        <v>36854.337976283969</v>
      </c>
      <c r="H38" s="311">
        <v>39562.469811421208</v>
      </c>
      <c r="I38" s="464">
        <v>43606.805375614211</v>
      </c>
      <c r="J38" s="311"/>
      <c r="K38" s="321"/>
      <c r="L38" s="322"/>
      <c r="M38" s="5"/>
    </row>
    <row r="39" spans="1:13" ht="15.75" thickBot="1">
      <c r="A39" s="4"/>
      <c r="B39" s="370" t="s">
        <v>956</v>
      </c>
      <c r="C39" s="174" t="s">
        <v>957</v>
      </c>
      <c r="D39" s="509">
        <v>3.07</v>
      </c>
      <c r="E39" s="504">
        <v>4.0949999999999998</v>
      </c>
      <c r="F39" s="325">
        <v>34258.847835107503</v>
      </c>
      <c r="G39" s="326">
        <v>36541.053023292305</v>
      </c>
      <c r="H39" s="326">
        <v>39225.606626707311</v>
      </c>
      <c r="I39" s="471">
        <v>43233.488880419995</v>
      </c>
      <c r="J39" s="326"/>
      <c r="K39" s="327"/>
      <c r="L39" s="328"/>
      <c r="M39" s="5"/>
    </row>
    <row r="40" spans="1:13">
      <c r="A40" s="4"/>
      <c r="B40" s="367" t="s">
        <v>958</v>
      </c>
      <c r="C40" s="182" t="s">
        <v>959</v>
      </c>
      <c r="D40" s="488">
        <v>3.04</v>
      </c>
      <c r="E40" s="506">
        <v>4.0419999999999998</v>
      </c>
      <c r="F40" s="409">
        <v>32762.149074529949</v>
      </c>
      <c r="G40" s="330">
        <v>34456.157049265057</v>
      </c>
      <c r="H40" s="330">
        <v>36714.834348911871</v>
      </c>
      <c r="I40" s="526">
        <v>39369.877405285864</v>
      </c>
      <c r="J40" s="330">
        <v>44307.688647629795</v>
      </c>
      <c r="K40" s="331"/>
      <c r="L40" s="332"/>
      <c r="M40" s="5"/>
    </row>
    <row r="41" spans="1:13">
      <c r="A41" s="19"/>
      <c r="B41" s="369" t="s">
        <v>960</v>
      </c>
      <c r="C41" s="166" t="s">
        <v>961</v>
      </c>
      <c r="D41" s="500">
        <v>3</v>
      </c>
      <c r="E41" s="501">
        <v>3.988815789473684</v>
      </c>
      <c r="F41" s="358">
        <v>32446.769123723036</v>
      </c>
      <c r="G41" s="311">
        <v>34123.131182054662</v>
      </c>
      <c r="H41" s="311">
        <v>36358.280593163501</v>
      </c>
      <c r="I41" s="461">
        <v>38989.745417815226</v>
      </c>
      <c r="J41" s="311">
        <v>43885.094548759596</v>
      </c>
      <c r="K41" s="321"/>
      <c r="L41" s="322"/>
      <c r="M41" s="18"/>
    </row>
    <row r="42" spans="1:13">
      <c r="A42" s="12"/>
      <c r="B42" s="369" t="s">
        <v>962</v>
      </c>
      <c r="C42" s="166" t="s">
        <v>963</v>
      </c>
      <c r="D42" s="500">
        <v>2.98</v>
      </c>
      <c r="E42" s="501">
        <v>3.9622236842105263</v>
      </c>
      <c r="F42" s="358">
        <v>32128.559787860107</v>
      </c>
      <c r="G42" s="311">
        <v>33787.275929788237</v>
      </c>
      <c r="H42" s="311">
        <v>35998.89745235908</v>
      </c>
      <c r="I42" s="461">
        <v>38600.851729969814</v>
      </c>
      <c r="J42" s="311">
        <v>43440.686498787574</v>
      </c>
      <c r="K42" s="321"/>
      <c r="L42" s="322"/>
      <c r="M42" s="20"/>
    </row>
    <row r="43" spans="1:13">
      <c r="A43" s="19"/>
      <c r="B43" s="369" t="s">
        <v>964</v>
      </c>
      <c r="C43" s="166" t="s">
        <v>965</v>
      </c>
      <c r="D43" s="500">
        <v>2.94</v>
      </c>
      <c r="E43" s="501">
        <v>3.9090394736842105</v>
      </c>
      <c r="F43" s="358">
        <v>31735.576790752704</v>
      </c>
      <c r="G43" s="311">
        <v>33376.647016277355</v>
      </c>
      <c r="H43" s="311">
        <v>35564.740650310203</v>
      </c>
      <c r="I43" s="461">
        <v>38137.184380879939</v>
      </c>
      <c r="J43" s="311">
        <v>42921.504787571052</v>
      </c>
      <c r="K43" s="321"/>
      <c r="L43" s="322"/>
      <c r="M43" s="20"/>
    </row>
    <row r="44" spans="1:13">
      <c r="A44" s="19"/>
      <c r="B44" s="369" t="s">
        <v>966</v>
      </c>
      <c r="C44" s="166" t="s">
        <v>967</v>
      </c>
      <c r="D44" s="500">
        <v>2.91</v>
      </c>
      <c r="E44" s="501">
        <v>3.8691513157894737</v>
      </c>
      <c r="F44" s="358">
        <v>31379.980624267551</v>
      </c>
      <c r="G44" s="311">
        <v>33003.404933388687</v>
      </c>
      <c r="H44" s="311">
        <v>35167.970678883561</v>
      </c>
      <c r="I44" s="461">
        <v>37710.903862412284</v>
      </c>
      <c r="J44" s="311">
        <v>42439.709906976786</v>
      </c>
      <c r="K44" s="321"/>
      <c r="L44" s="322"/>
      <c r="M44" s="5"/>
    </row>
    <row r="45" spans="1:13" ht="15.75" thickBot="1">
      <c r="A45" s="12"/>
      <c r="B45" s="370" t="s">
        <v>968</v>
      </c>
      <c r="C45" s="174" t="s">
        <v>969</v>
      </c>
      <c r="D45" s="503">
        <v>2.88</v>
      </c>
      <c r="E45" s="504">
        <v>3.829263157894736</v>
      </c>
      <c r="F45" s="407">
        <v>31101.987504082863</v>
      </c>
      <c r="G45" s="335">
        <v>32707.765896800527</v>
      </c>
      <c r="H45" s="335">
        <v>34848.803753757413</v>
      </c>
      <c r="I45" s="527">
        <v>37368.158705563881</v>
      </c>
      <c r="J45" s="335">
        <v>42054.502638728824</v>
      </c>
      <c r="K45" s="336"/>
      <c r="L45" s="337"/>
      <c r="M45" s="18"/>
    </row>
    <row r="46" spans="1:13">
      <c r="A46" s="19"/>
      <c r="B46" s="367" t="s">
        <v>970</v>
      </c>
      <c r="C46" s="182" t="s">
        <v>971</v>
      </c>
      <c r="D46" s="505">
        <v>2.85</v>
      </c>
      <c r="E46" s="506">
        <v>3.7890000000000001</v>
      </c>
      <c r="F46" s="329">
        <v>29158.258861283557</v>
      </c>
      <c r="G46" s="330">
        <v>30746.39133759771</v>
      </c>
      <c r="H46" s="330">
        <v>32334.523813911899</v>
      </c>
      <c r="I46" s="469">
        <v>33922.656290226048</v>
      </c>
      <c r="J46" s="330">
        <v>38012.482557884134</v>
      </c>
      <c r="K46" s="331">
        <v>40129.992526303038</v>
      </c>
      <c r="L46" s="332"/>
      <c r="M46" s="18"/>
    </row>
    <row r="47" spans="1:13">
      <c r="A47" s="10"/>
      <c r="B47" s="369" t="s">
        <v>972</v>
      </c>
      <c r="C47" s="166" t="s">
        <v>973</v>
      </c>
      <c r="D47" s="500">
        <v>2.82</v>
      </c>
      <c r="E47" s="501">
        <v>3.749115789473684</v>
      </c>
      <c r="F47" s="309">
        <v>28897.911657502358</v>
      </c>
      <c r="G47" s="311">
        <v>30468.398217413043</v>
      </c>
      <c r="H47" s="311">
        <v>32038.884777323714</v>
      </c>
      <c r="I47" s="464">
        <v>33609.371337234399</v>
      </c>
      <c r="J47" s="311">
        <v>37662.693951227935</v>
      </c>
      <c r="K47" s="321">
        <v>39756.676031108844</v>
      </c>
      <c r="L47" s="322"/>
      <c r="M47" s="11"/>
    </row>
    <row r="48" spans="1:13">
      <c r="A48" s="4"/>
      <c r="B48" s="369" t="s">
        <v>974</v>
      </c>
      <c r="C48" s="166" t="s">
        <v>975</v>
      </c>
      <c r="D48" s="500">
        <v>2.79</v>
      </c>
      <c r="E48" s="501">
        <v>3.7092315789473682</v>
      </c>
      <c r="F48" s="309">
        <v>28559.961407420691</v>
      </c>
      <c r="G48" s="311">
        <v>30112.802050927872</v>
      </c>
      <c r="H48" s="311">
        <v>31665.642694435064</v>
      </c>
      <c r="I48" s="464">
        <v>33218.483337942256</v>
      </c>
      <c r="J48" s="311">
        <v>37222.326533144646</v>
      </c>
      <c r="K48" s="321">
        <v>39292.78072448758</v>
      </c>
      <c r="L48" s="322"/>
      <c r="M48" s="20"/>
    </row>
    <row r="49" spans="1:13">
      <c r="A49" s="19"/>
      <c r="B49" s="369" t="s">
        <v>976</v>
      </c>
      <c r="C49" s="166" t="s">
        <v>977</v>
      </c>
      <c r="D49" s="500">
        <v>2.75</v>
      </c>
      <c r="E49" s="501">
        <v>3.6560526315789468</v>
      </c>
      <c r="F49" s="309">
        <v>28184.624326716785</v>
      </c>
      <c r="G49" s="311">
        <v>29719.819053820469</v>
      </c>
      <c r="H49" s="311">
        <v>31255.013780924179</v>
      </c>
      <c r="I49" s="464">
        <v>32790.20850802787</v>
      </c>
      <c r="J49" s="311">
        <v>36744.57228443912</v>
      </c>
      <c r="K49" s="321">
        <v>38791.498587244067</v>
      </c>
      <c r="L49" s="322"/>
      <c r="M49" s="11"/>
    </row>
    <row r="50" spans="1:13">
      <c r="A50" s="4"/>
      <c r="B50" s="369" t="s">
        <v>978</v>
      </c>
      <c r="C50" s="166" t="s">
        <v>979</v>
      </c>
      <c r="D50" s="500">
        <v>2.72</v>
      </c>
      <c r="E50" s="501">
        <v>3.6161684210526315</v>
      </c>
      <c r="F50" s="309">
        <v>27846.674076635114</v>
      </c>
      <c r="G50" s="311">
        <v>29364.22288733532</v>
      </c>
      <c r="H50" s="311">
        <v>30881.771698035522</v>
      </c>
      <c r="I50" s="464">
        <v>32399.320508735727</v>
      </c>
      <c r="J50" s="311">
        <v>36304.204866355845</v>
      </c>
      <c r="K50" s="321">
        <v>38327.603280622789</v>
      </c>
      <c r="L50" s="322"/>
      <c r="M50" s="11"/>
    </row>
    <row r="51" spans="1:13" ht="15.75" thickBot="1">
      <c r="A51" s="10"/>
      <c r="B51" s="370" t="s">
        <v>980</v>
      </c>
      <c r="C51" s="174" t="s">
        <v>981</v>
      </c>
      <c r="D51" s="503">
        <v>2.69</v>
      </c>
      <c r="E51" s="504">
        <v>3.5762842105263153</v>
      </c>
      <c r="F51" s="325">
        <v>27586.326872853933</v>
      </c>
      <c r="G51" s="326">
        <v>29086.229767150635</v>
      </c>
      <c r="H51" s="326">
        <v>30586.132661447369</v>
      </c>
      <c r="I51" s="471">
        <v>32086.035555744082</v>
      </c>
      <c r="J51" s="326">
        <v>35954.416259699632</v>
      </c>
      <c r="K51" s="327">
        <v>37954.286785428587</v>
      </c>
      <c r="L51" s="328"/>
      <c r="M51" s="20"/>
    </row>
    <row r="52" spans="1:13">
      <c r="A52" s="12"/>
      <c r="B52" s="367" t="s">
        <v>982</v>
      </c>
      <c r="C52" s="182" t="s">
        <v>983</v>
      </c>
      <c r="D52" s="505">
        <v>2.66</v>
      </c>
      <c r="E52" s="506">
        <v>3.536</v>
      </c>
      <c r="F52" s="329">
        <v>26182.602257876279</v>
      </c>
      <c r="G52" s="330">
        <v>27170.773576471765</v>
      </c>
      <c r="H52" s="330">
        <v>27664.859235769498</v>
      </c>
      <c r="I52" s="469">
        <v>29641.201872960464</v>
      </c>
      <c r="J52" s="330">
        <v>32605.715828746921</v>
      </c>
      <c r="K52" s="330">
        <v>34430.343607287352</v>
      </c>
      <c r="L52" s="439">
        <v>37258.882278399775</v>
      </c>
      <c r="M52" s="11"/>
    </row>
    <row r="53" spans="1:13">
      <c r="A53" s="19"/>
      <c r="B53" s="369" t="s">
        <v>984</v>
      </c>
      <c r="C53" s="166" t="s">
        <v>985</v>
      </c>
      <c r="D53" s="500">
        <v>2.63</v>
      </c>
      <c r="E53" s="501">
        <v>3.4961203007518797</v>
      </c>
      <c r="F53" s="309">
        <v>25934.018998364096</v>
      </c>
      <c r="G53" s="311">
        <v>26910.426372690577</v>
      </c>
      <c r="H53" s="311">
        <v>27398.630059853833</v>
      </c>
      <c r="I53" s="464">
        <v>29351.444808506811</v>
      </c>
      <c r="J53" s="311">
        <v>32280.666931486277</v>
      </c>
      <c r="K53" s="311">
        <v>34087.598450438949</v>
      </c>
      <c r="L53" s="375">
        <v>36891.320926555309</v>
      </c>
      <c r="M53" s="5"/>
    </row>
    <row r="54" spans="1:13">
      <c r="A54" s="19"/>
      <c r="B54" s="369" t="s">
        <v>986</v>
      </c>
      <c r="C54" s="166" t="s">
        <v>987</v>
      </c>
      <c r="D54" s="500">
        <v>2.59</v>
      </c>
      <c r="E54" s="501">
        <v>3.4429473684210525</v>
      </c>
      <c r="F54" s="309">
        <v>25570.44586192918</v>
      </c>
      <c r="G54" s="311">
        <v>26535.089291986678</v>
      </c>
      <c r="H54" s="311">
        <v>27017.41100701542</v>
      </c>
      <c r="I54" s="464">
        <v>28946.69786713041</v>
      </c>
      <c r="J54" s="311">
        <v>31840.628157302894</v>
      </c>
      <c r="K54" s="311">
        <v>33623.931101349059</v>
      </c>
      <c r="L54" s="375">
        <v>36389.785131742283</v>
      </c>
      <c r="M54" s="18"/>
    </row>
    <row r="55" spans="1:13">
      <c r="A55" s="12"/>
      <c r="B55" s="369" t="s">
        <v>988</v>
      </c>
      <c r="C55" s="166" t="s">
        <v>989</v>
      </c>
      <c r="D55" s="500">
        <v>2.56</v>
      </c>
      <c r="E55" s="501">
        <v>3.4030676691729322</v>
      </c>
      <c r="F55" s="309">
        <v>25244.2595561165</v>
      </c>
      <c r="G55" s="311">
        <v>26197.139041905004</v>
      </c>
      <c r="H55" s="311">
        <v>26673.578784799247</v>
      </c>
      <c r="I55" s="464">
        <v>28579.337756376259</v>
      </c>
      <c r="J55" s="311">
        <v>31437.976213741757</v>
      </c>
      <c r="K55" s="311">
        <v>33197.650582881412</v>
      </c>
      <c r="L55" s="375">
        <v>35925.6361675515</v>
      </c>
      <c r="M55" s="20"/>
    </row>
    <row r="56" spans="1:13">
      <c r="A56" s="10"/>
      <c r="B56" s="369" t="s">
        <v>990</v>
      </c>
      <c r="C56" s="166" t="s">
        <v>991</v>
      </c>
      <c r="D56" s="500">
        <v>2.5299999999999998</v>
      </c>
      <c r="E56" s="501">
        <v>3.3631879699248115</v>
      </c>
      <c r="F56" s="309">
        <v>24995.676296604317</v>
      </c>
      <c r="G56" s="311">
        <v>25936.791838123823</v>
      </c>
      <c r="H56" s="311">
        <v>26407.349608883575</v>
      </c>
      <c r="I56" s="464">
        <v>28289.580691922591</v>
      </c>
      <c r="J56" s="311">
        <v>31112.927316481117</v>
      </c>
      <c r="K56" s="311">
        <v>32854.905426033023</v>
      </c>
      <c r="L56" s="375">
        <v>35558.074815707041</v>
      </c>
      <c r="M56" s="5"/>
    </row>
    <row r="57" spans="1:13" ht="15.75" thickBot="1">
      <c r="A57" s="4"/>
      <c r="B57" s="370" t="s">
        <v>992</v>
      </c>
      <c r="C57" s="174" t="s">
        <v>993</v>
      </c>
      <c r="D57" s="503">
        <v>2.5</v>
      </c>
      <c r="E57" s="504">
        <v>3.3233082706766917</v>
      </c>
      <c r="F57" s="325">
        <v>24669.489990791637</v>
      </c>
      <c r="G57" s="326">
        <v>25598.841588042163</v>
      </c>
      <c r="H57" s="326">
        <v>26063.517386667416</v>
      </c>
      <c r="I57" s="471">
        <v>27922.220581168436</v>
      </c>
      <c r="J57" s="326">
        <v>30710.275372919983</v>
      </c>
      <c r="K57" s="326">
        <v>32428.62490756538</v>
      </c>
      <c r="L57" s="443">
        <v>35093.925851516258</v>
      </c>
      <c r="M57" s="5"/>
    </row>
    <row r="58" spans="1:13">
      <c r="A58" s="12"/>
      <c r="B58" s="367" t="s">
        <v>994</v>
      </c>
      <c r="C58" s="182" t="s">
        <v>995</v>
      </c>
      <c r="D58" s="505">
        <v>2.4700000000000002</v>
      </c>
      <c r="E58" s="506">
        <v>3.2839999999999998</v>
      </c>
      <c r="F58" s="417">
        <v>23884.509858488207</v>
      </c>
      <c r="G58" s="330">
        <v>24802.097511469721</v>
      </c>
      <c r="H58" s="330">
        <v>25260.891337960486</v>
      </c>
      <c r="I58" s="469">
        <v>26178.478990942</v>
      </c>
      <c r="J58" s="330">
        <v>27554.860470414289</v>
      </c>
      <c r="K58" s="330">
        <v>28931.241949886564</v>
      </c>
      <c r="L58" s="332">
        <v>31089.861007958472</v>
      </c>
      <c r="M58" s="11"/>
    </row>
    <row r="59" spans="1:13">
      <c r="A59" s="10"/>
      <c r="B59" s="369" t="s">
        <v>996</v>
      </c>
      <c r="C59" s="166" t="s">
        <v>997</v>
      </c>
      <c r="D59" s="500">
        <v>2.44</v>
      </c>
      <c r="E59" s="501">
        <v>3.2441133603238859</v>
      </c>
      <c r="F59" s="418">
        <v>23641.808571110512</v>
      </c>
      <c r="G59" s="311">
        <v>24547.632279823036</v>
      </c>
      <c r="H59" s="311">
        <v>25000.544134179301</v>
      </c>
      <c r="I59" s="464">
        <v>25906.367842891828</v>
      </c>
      <c r="J59" s="311">
        <v>27265.10340596061</v>
      </c>
      <c r="K59" s="311">
        <v>28623.838969029399</v>
      </c>
      <c r="L59" s="322">
        <v>30763.600289840237</v>
      </c>
      <c r="M59" s="18"/>
    </row>
    <row r="60" spans="1:13">
      <c r="A60" s="10"/>
      <c r="B60" s="369" t="s">
        <v>998</v>
      </c>
      <c r="C60" s="166" t="s">
        <v>999</v>
      </c>
      <c r="D60" s="500">
        <v>2.4</v>
      </c>
      <c r="E60" s="501">
        <v>3.190931174089068</v>
      </c>
      <c r="F60" s="418">
        <v>23284.117406810088</v>
      </c>
      <c r="G60" s="311">
        <v>24178.177171253621</v>
      </c>
      <c r="H60" s="311">
        <v>24625.207053475384</v>
      </c>
      <c r="I60" s="464">
        <v>25519.26681791892</v>
      </c>
      <c r="J60" s="311">
        <v>26860.35646458422</v>
      </c>
      <c r="K60" s="311">
        <v>28201.446111249505</v>
      </c>
      <c r="L60" s="322">
        <v>30309.373929672711</v>
      </c>
      <c r="M60" s="20"/>
    </row>
    <row r="61" spans="1:13">
      <c r="A61" s="10"/>
      <c r="B61" s="369" t="s">
        <v>1000</v>
      </c>
      <c r="C61" s="166" t="s">
        <v>1001</v>
      </c>
      <c r="D61" s="500">
        <v>2.37</v>
      </c>
      <c r="E61" s="501">
        <v>3.151044534412955</v>
      </c>
      <c r="F61" s="418">
        <v>22963.813073131911</v>
      </c>
      <c r="G61" s="311">
        <v>23846.108893306446</v>
      </c>
      <c r="H61" s="311">
        <v>24287.256803393728</v>
      </c>
      <c r="I61" s="464">
        <v>25169.552623568252</v>
      </c>
      <c r="J61" s="311">
        <v>26492.996353830062</v>
      </c>
      <c r="K61" s="311">
        <v>27816.440084091872</v>
      </c>
      <c r="L61" s="322">
        <v>29892.53440012741</v>
      </c>
      <c r="M61" s="20"/>
    </row>
    <row r="62" spans="1:13">
      <c r="A62" s="4"/>
      <c r="B62" s="369" t="s">
        <v>1002</v>
      </c>
      <c r="C62" s="166" t="s">
        <v>1003</v>
      </c>
      <c r="D62" s="500">
        <v>2.34</v>
      </c>
      <c r="E62" s="501">
        <v>3.111157894736841</v>
      </c>
      <c r="F62" s="418">
        <v>22721.111785754223</v>
      </c>
      <c r="G62" s="311">
        <v>23591.643661659771</v>
      </c>
      <c r="H62" s="311">
        <v>24026.909599612532</v>
      </c>
      <c r="I62" s="464">
        <v>24897.441475518088</v>
      </c>
      <c r="J62" s="311">
        <v>26203.239289376397</v>
      </c>
      <c r="K62" s="311">
        <v>27509.037103234714</v>
      </c>
      <c r="L62" s="322">
        <v>29566.273682009185</v>
      </c>
      <c r="M62" s="5"/>
    </row>
    <row r="63" spans="1:13" ht="15.75" thickBot="1">
      <c r="A63" s="12"/>
      <c r="B63" s="370" t="s">
        <v>1004</v>
      </c>
      <c r="C63" s="174" t="s">
        <v>1005</v>
      </c>
      <c r="D63" s="503">
        <v>2.31</v>
      </c>
      <c r="E63" s="504">
        <v>3.071271255060728</v>
      </c>
      <c r="F63" s="419">
        <v>22400.807452076035</v>
      </c>
      <c r="G63" s="335">
        <v>23259.575383712592</v>
      </c>
      <c r="H63" s="335">
        <v>23688.959349530862</v>
      </c>
      <c r="I63" s="470">
        <v>24547.727281167419</v>
      </c>
      <c r="J63" s="335">
        <v>25835.87917862225</v>
      </c>
      <c r="K63" s="335">
        <v>27124.031076077066</v>
      </c>
      <c r="L63" s="337">
        <v>29149.434152463909</v>
      </c>
      <c r="M63" s="18"/>
    </row>
    <row r="64" spans="1:13">
      <c r="A64" s="12"/>
      <c r="B64" s="367" t="s">
        <v>1006</v>
      </c>
      <c r="C64" s="182" t="s">
        <v>1007</v>
      </c>
      <c r="D64" s="505">
        <v>2.2799999999999998</v>
      </c>
      <c r="E64" s="506">
        <v>3.0310000000000001</v>
      </c>
      <c r="F64" s="329">
        <v>22080.50311839785</v>
      </c>
      <c r="G64" s="330">
        <v>22504.005112081628</v>
      </c>
      <c r="H64" s="330">
        <v>22927.507105765413</v>
      </c>
      <c r="I64" s="469">
        <v>23351.009099449198</v>
      </c>
      <c r="J64" s="330">
        <v>24198.013086816751</v>
      </c>
      <c r="K64" s="331">
        <v>25045.017074184307</v>
      </c>
      <c r="L64" s="332">
        <v>26609.831215121627</v>
      </c>
      <c r="M64" s="18"/>
    </row>
    <row r="65" spans="1:13">
      <c r="A65" s="10"/>
      <c r="B65" s="369" t="s">
        <v>1008</v>
      </c>
      <c r="C65" s="166" t="s">
        <v>1009</v>
      </c>
      <c r="D65" s="507">
        <v>2.25</v>
      </c>
      <c r="E65" s="501">
        <v>2.991118421052632</v>
      </c>
      <c r="F65" s="309">
        <v>21837.801831020173</v>
      </c>
      <c r="G65" s="311">
        <v>22255.421852569449</v>
      </c>
      <c r="H65" s="311">
        <v>22673.041874118742</v>
      </c>
      <c r="I65" s="464">
        <v>23090.661895668018</v>
      </c>
      <c r="J65" s="311">
        <v>23925.901938766579</v>
      </c>
      <c r="K65" s="321">
        <v>24761.141981865145</v>
      </c>
      <c r="L65" s="322">
        <v>26308.259863214731</v>
      </c>
      <c r="M65" s="11"/>
    </row>
    <row r="66" spans="1:13">
      <c r="A66" s="4"/>
      <c r="B66" s="369" t="s">
        <v>1010</v>
      </c>
      <c r="C66" s="166" t="s">
        <v>1011</v>
      </c>
      <c r="D66" s="507">
        <v>2.21</v>
      </c>
      <c r="E66" s="501">
        <v>2.9379429824561409</v>
      </c>
      <c r="F66" s="309">
        <v>21480.110666719753</v>
      </c>
      <c r="G66" s="311">
        <v>21891.848716134533</v>
      </c>
      <c r="H66" s="311">
        <v>22303.58676554932</v>
      </c>
      <c r="I66" s="464">
        <v>22715.324814964104</v>
      </c>
      <c r="J66" s="311">
        <v>23538.800913793671</v>
      </c>
      <c r="K66" s="321">
        <v>24362.277012623246</v>
      </c>
      <c r="L66" s="322">
        <v>25885.766319066312</v>
      </c>
      <c r="M66" s="20"/>
    </row>
    <row r="67" spans="1:13">
      <c r="A67" s="4"/>
      <c r="B67" s="369" t="s">
        <v>1012</v>
      </c>
      <c r="C67" s="166" t="s">
        <v>1013</v>
      </c>
      <c r="D67" s="507">
        <v>2.1800000000000002</v>
      </c>
      <c r="E67" s="501">
        <v>2.8980614035087728</v>
      </c>
      <c r="F67" s="309">
        <v>21159.806333041561</v>
      </c>
      <c r="G67" s="311">
        <v>21565.662410321853</v>
      </c>
      <c r="H67" s="311">
        <v>21971.518487602145</v>
      </c>
      <c r="I67" s="464">
        <v>22377.37456488243</v>
      </c>
      <c r="J67" s="311">
        <v>23189.08671944301</v>
      </c>
      <c r="K67" s="321">
        <v>24000.798874003576</v>
      </c>
      <c r="L67" s="322">
        <v>25500.659605540131</v>
      </c>
      <c r="M67" s="11"/>
    </row>
    <row r="68" spans="1:13">
      <c r="A68" s="19"/>
      <c r="B68" s="369" t="s">
        <v>1014</v>
      </c>
      <c r="C68" s="166" t="s">
        <v>1015</v>
      </c>
      <c r="D68" s="507">
        <v>2.15</v>
      </c>
      <c r="E68" s="501">
        <v>2.8581798245614038</v>
      </c>
      <c r="F68" s="309">
        <v>20917.105045663877</v>
      </c>
      <c r="G68" s="311">
        <v>21317.079150809677</v>
      </c>
      <c r="H68" s="311">
        <v>21717.053255955459</v>
      </c>
      <c r="I68" s="464">
        <v>22117.027361101253</v>
      </c>
      <c r="J68" s="311">
        <v>22916.975571392835</v>
      </c>
      <c r="K68" s="321">
        <v>23716.923781684411</v>
      </c>
      <c r="L68" s="322">
        <v>25199.088253633225</v>
      </c>
      <c r="M68" s="11"/>
    </row>
    <row r="69" spans="1:13" ht="15.75" thickBot="1">
      <c r="A69" s="12"/>
      <c r="B69" s="370" t="s">
        <v>1016</v>
      </c>
      <c r="C69" s="174" t="s">
        <v>1017</v>
      </c>
      <c r="D69" s="509">
        <v>2.12</v>
      </c>
      <c r="E69" s="504">
        <v>2.8182982456140357</v>
      </c>
      <c r="F69" s="334">
        <v>20596.800711985699</v>
      </c>
      <c r="G69" s="335">
        <v>20990.89284499699</v>
      </c>
      <c r="H69" s="335">
        <v>21384.984978008295</v>
      </c>
      <c r="I69" s="470">
        <v>21779.077111019578</v>
      </c>
      <c r="J69" s="335">
        <v>22567.26137704217</v>
      </c>
      <c r="K69" s="336">
        <v>23355.445643064751</v>
      </c>
      <c r="L69" s="337">
        <v>24813.981540107059</v>
      </c>
      <c r="M69" s="20"/>
    </row>
    <row r="70" spans="1:13">
      <c r="A70" s="19"/>
      <c r="B70" s="367" t="s">
        <v>1018</v>
      </c>
      <c r="C70" s="182" t="s">
        <v>1019</v>
      </c>
      <c r="D70" s="505">
        <v>2.09</v>
      </c>
      <c r="E70" s="506">
        <v>2.7789999999999999</v>
      </c>
      <c r="F70" s="305">
        <v>19888.286217430719</v>
      </c>
      <c r="G70" s="307">
        <v>20276.496378307515</v>
      </c>
      <c r="H70" s="307">
        <v>20664.706539184321</v>
      </c>
      <c r="I70" s="465">
        <v>21052.916700061112</v>
      </c>
      <c r="J70" s="307">
        <v>21829.33702181471</v>
      </c>
      <c r="K70" s="319">
        <v>22217.547182691502</v>
      </c>
      <c r="L70" s="308">
        <v>22993.9675044451</v>
      </c>
      <c r="M70" s="11"/>
    </row>
    <row r="71" spans="1:13">
      <c r="A71" s="19"/>
      <c r="B71" s="369" t="s">
        <v>1020</v>
      </c>
      <c r="C71" s="166" t="s">
        <v>1021</v>
      </c>
      <c r="D71" s="500">
        <v>2.06</v>
      </c>
      <c r="E71" s="501">
        <v>2.7391100478468902</v>
      </c>
      <c r="F71" s="309">
        <v>19651.466902187538</v>
      </c>
      <c r="G71" s="311">
        <v>20033.795090929834</v>
      </c>
      <c r="H71" s="311">
        <v>20416.123279672134</v>
      </c>
      <c r="I71" s="464">
        <v>20798.451468414434</v>
      </c>
      <c r="J71" s="311">
        <v>21563.107845899034</v>
      </c>
      <c r="K71" s="321">
        <v>21945.436034641338</v>
      </c>
      <c r="L71" s="322">
        <v>22710.09241212593</v>
      </c>
      <c r="M71" s="5"/>
    </row>
    <row r="72" spans="1:13">
      <c r="A72" s="12"/>
      <c r="B72" s="369" t="s">
        <v>1022</v>
      </c>
      <c r="C72" s="166" t="s">
        <v>1023</v>
      </c>
      <c r="D72" s="500">
        <v>2.02</v>
      </c>
      <c r="E72" s="501">
        <v>2.6859234449760767</v>
      </c>
      <c r="F72" s="309">
        <v>19299.657710021609</v>
      </c>
      <c r="G72" s="311">
        <v>19676.103926629414</v>
      </c>
      <c r="H72" s="311">
        <v>20052.550143237215</v>
      </c>
      <c r="I72" s="464">
        <v>20428.996359845012</v>
      </c>
      <c r="J72" s="311">
        <v>21181.888793060625</v>
      </c>
      <c r="K72" s="321">
        <v>21558.33500966843</v>
      </c>
      <c r="L72" s="322">
        <v>22311.227442884036</v>
      </c>
      <c r="M72" s="18"/>
    </row>
    <row r="73" spans="1:13">
      <c r="A73" s="19"/>
      <c r="B73" s="369" t="s">
        <v>1024</v>
      </c>
      <c r="C73" s="166" t="s">
        <v>1025</v>
      </c>
      <c r="D73" s="500">
        <v>1.99</v>
      </c>
      <c r="E73" s="501">
        <v>2.6460334928229665</v>
      </c>
      <c r="F73" s="309">
        <v>18985.235348477923</v>
      </c>
      <c r="G73" s="311">
        <v>19355.799592951229</v>
      </c>
      <c r="H73" s="311">
        <v>19726.363837424531</v>
      </c>
      <c r="I73" s="464">
        <v>20096.92808189784</v>
      </c>
      <c r="J73" s="311">
        <v>20838.056570844452</v>
      </c>
      <c r="K73" s="321">
        <v>21208.620815317758</v>
      </c>
      <c r="L73" s="322">
        <v>21949.749304264376</v>
      </c>
      <c r="M73" s="5"/>
    </row>
    <row r="74" spans="1:13">
      <c r="A74" s="10"/>
      <c r="B74" s="369" t="s">
        <v>1026</v>
      </c>
      <c r="C74" s="166" t="s">
        <v>1027</v>
      </c>
      <c r="D74" s="500">
        <v>1.96</v>
      </c>
      <c r="E74" s="501">
        <v>2.6061435406698563</v>
      </c>
      <c r="F74" s="309">
        <v>18670.812986934245</v>
      </c>
      <c r="G74" s="311">
        <v>19035.495259273048</v>
      </c>
      <c r="H74" s="311">
        <v>19400.177531611855</v>
      </c>
      <c r="I74" s="464">
        <v>19764.859803950669</v>
      </c>
      <c r="J74" s="311">
        <v>20494.224348628286</v>
      </c>
      <c r="K74" s="321">
        <v>20858.906620967089</v>
      </c>
      <c r="L74" s="322">
        <v>21588.271165644706</v>
      </c>
      <c r="M74" s="5"/>
    </row>
    <row r="75" spans="1:13" ht="15.75" thickBot="1">
      <c r="A75" s="4"/>
      <c r="B75" s="370" t="s">
        <v>1028</v>
      </c>
      <c r="C75" s="174" t="s">
        <v>1029</v>
      </c>
      <c r="D75" s="503">
        <v>1.93</v>
      </c>
      <c r="E75" s="504">
        <v>2.5662535885167461</v>
      </c>
      <c r="F75" s="334">
        <v>18433.993671691045</v>
      </c>
      <c r="G75" s="335">
        <v>18792.793971895364</v>
      </c>
      <c r="H75" s="335">
        <v>19151.594272099679</v>
      </c>
      <c r="I75" s="470">
        <v>19510.394572303991</v>
      </c>
      <c r="J75" s="335">
        <v>20227.995172712606</v>
      </c>
      <c r="K75" s="336">
        <v>20586.795472916925</v>
      </c>
      <c r="L75" s="337">
        <v>21304.396073325555</v>
      </c>
      <c r="M75" s="5"/>
    </row>
    <row r="76" spans="1:13">
      <c r="A76" s="10"/>
      <c r="B76" s="367" t="s">
        <v>1030</v>
      </c>
      <c r="C76" s="182" t="s">
        <v>1031</v>
      </c>
      <c r="D76" s="505">
        <v>1.9</v>
      </c>
      <c r="E76" s="506">
        <v>2.5259999999999998</v>
      </c>
      <c r="F76" s="329">
        <v>17766.652982077554</v>
      </c>
      <c r="G76" s="330">
        <v>18119.571310147367</v>
      </c>
      <c r="H76" s="330">
        <v>18472.489638217179</v>
      </c>
      <c r="I76" s="469">
        <v>18825.407966286988</v>
      </c>
      <c r="J76" s="330">
        <v>19178.326294356815</v>
      </c>
      <c r="K76" s="331">
        <v>19531.244622426624</v>
      </c>
      <c r="L76" s="332">
        <v>20237.081278566257</v>
      </c>
      <c r="M76" s="18"/>
    </row>
    <row r="77" spans="1:13">
      <c r="A77" s="10"/>
      <c r="B77" s="369" t="s">
        <v>1032</v>
      </c>
      <c r="C77" s="166" t="s">
        <v>1033</v>
      </c>
      <c r="D77" s="500">
        <v>1.87</v>
      </c>
      <c r="E77" s="501">
        <v>2.4861157894736845</v>
      </c>
      <c r="F77" s="309">
        <v>17535.715638968857</v>
      </c>
      <c r="G77" s="311">
        <v>17882.751994904171</v>
      </c>
      <c r="H77" s="311">
        <v>18229.788350839492</v>
      </c>
      <c r="I77" s="464">
        <v>18576.824706774809</v>
      </c>
      <c r="J77" s="311">
        <v>18923.861062710126</v>
      </c>
      <c r="K77" s="321">
        <v>19270.897418645451</v>
      </c>
      <c r="L77" s="322">
        <v>19964.970130516085</v>
      </c>
      <c r="M77" s="20"/>
    </row>
    <row r="78" spans="1:13">
      <c r="A78" s="10"/>
      <c r="B78" s="369" t="s">
        <v>1034</v>
      </c>
      <c r="C78" s="166" t="s">
        <v>1035</v>
      </c>
      <c r="D78" s="500">
        <v>1.83</v>
      </c>
      <c r="E78" s="501">
        <v>2.4329368421052635</v>
      </c>
      <c r="F78" s="309">
        <v>17189.788418937427</v>
      </c>
      <c r="G78" s="311">
        <v>17530.942802738249</v>
      </c>
      <c r="H78" s="311">
        <v>17872.097186539071</v>
      </c>
      <c r="I78" s="464">
        <v>18213.251570339893</v>
      </c>
      <c r="J78" s="311">
        <v>18554.405954140722</v>
      </c>
      <c r="K78" s="321">
        <v>18895.560337941541</v>
      </c>
      <c r="L78" s="322">
        <v>19577.869105543181</v>
      </c>
      <c r="M78" s="20"/>
    </row>
    <row r="79" spans="1:13">
      <c r="A79" s="4"/>
      <c r="B79" s="369" t="s">
        <v>1036</v>
      </c>
      <c r="C79" s="166" t="s">
        <v>1037</v>
      </c>
      <c r="D79" s="500">
        <v>1.8</v>
      </c>
      <c r="E79" s="501">
        <v>2.3930526315789473</v>
      </c>
      <c r="F79" s="309">
        <v>16881.24802952824</v>
      </c>
      <c r="G79" s="311">
        <v>17216.520441194563</v>
      </c>
      <c r="H79" s="311">
        <v>17551.792852860894</v>
      </c>
      <c r="I79" s="464">
        <v>17887.065264527213</v>
      </c>
      <c r="J79" s="311">
        <v>18222.33767619354</v>
      </c>
      <c r="K79" s="321">
        <v>18557.610087859863</v>
      </c>
      <c r="L79" s="322">
        <v>19228.154911192509</v>
      </c>
      <c r="M79" s="5"/>
    </row>
    <row r="80" spans="1:13">
      <c r="A80" s="12"/>
      <c r="B80" s="369" t="s">
        <v>1038</v>
      </c>
      <c r="C80" s="166" t="s">
        <v>1039</v>
      </c>
      <c r="D80" s="500">
        <v>1.77</v>
      </c>
      <c r="E80" s="501">
        <v>2.3531684210526311</v>
      </c>
      <c r="F80" s="309">
        <v>16572.70764011905</v>
      </c>
      <c r="G80" s="311">
        <v>16902.098079650877</v>
      </c>
      <c r="H80" s="311">
        <v>17231.488519182705</v>
      </c>
      <c r="I80" s="464">
        <v>17560.878958714537</v>
      </c>
      <c r="J80" s="311">
        <v>17890.269398246361</v>
      </c>
      <c r="K80" s="321">
        <v>18219.659837778188</v>
      </c>
      <c r="L80" s="322">
        <v>18878.44071684184</v>
      </c>
      <c r="M80" s="18"/>
    </row>
    <row r="81" spans="1:13" ht="15.75" thickBot="1">
      <c r="A81" s="12"/>
      <c r="B81" s="370" t="s">
        <v>1040</v>
      </c>
      <c r="C81" s="174" t="s">
        <v>1041</v>
      </c>
      <c r="D81" s="503">
        <v>1.74</v>
      </c>
      <c r="E81" s="504">
        <v>2.3132842105263154</v>
      </c>
      <c r="F81" s="334">
        <v>16341.770297010358</v>
      </c>
      <c r="G81" s="335">
        <v>16665.278764407685</v>
      </c>
      <c r="H81" s="335">
        <v>16988.787231805014</v>
      </c>
      <c r="I81" s="470">
        <v>17312.295699202346</v>
      </c>
      <c r="J81" s="335">
        <v>17635.804166599679</v>
      </c>
      <c r="K81" s="336">
        <v>17959.312633997011</v>
      </c>
      <c r="L81" s="337">
        <v>18606.329568791673</v>
      </c>
      <c r="M81" s="18"/>
    </row>
    <row r="82" spans="1:13">
      <c r="A82" s="10"/>
      <c r="B82" s="367" t="s">
        <v>1042</v>
      </c>
      <c r="C82" s="182" t="s">
        <v>1043</v>
      </c>
      <c r="D82" s="505">
        <v>1.71</v>
      </c>
      <c r="E82" s="506">
        <v>2.2730000000000001</v>
      </c>
      <c r="F82" s="409">
        <v>15715.603412338336</v>
      </c>
      <c r="G82" s="330">
        <v>16033.22990760117</v>
      </c>
      <c r="H82" s="330">
        <v>16350.856402864001</v>
      </c>
      <c r="I82" s="469">
        <v>16350.856402864001</v>
      </c>
      <c r="J82" s="330">
        <v>16668.482898126833</v>
      </c>
      <c r="K82" s="331">
        <v>16986.109393389674</v>
      </c>
      <c r="L82" s="332">
        <v>17621.362383915341</v>
      </c>
      <c r="M82" s="11"/>
    </row>
    <row r="83" spans="1:13">
      <c r="A83" s="4"/>
      <c r="B83" s="369" t="s">
        <v>1044</v>
      </c>
      <c r="C83" s="166" t="s">
        <v>1045</v>
      </c>
      <c r="D83" s="500">
        <v>1.68</v>
      </c>
      <c r="E83" s="501">
        <v>2.2331228070175437</v>
      </c>
      <c r="F83" s="358">
        <v>15490.548041364136</v>
      </c>
      <c r="G83" s="311">
        <v>15802.29256449248</v>
      </c>
      <c r="H83" s="311">
        <v>16114.037087620811</v>
      </c>
      <c r="I83" s="464">
        <v>16114.037087620811</v>
      </c>
      <c r="J83" s="311">
        <v>16425.781610749149</v>
      </c>
      <c r="K83" s="321">
        <v>16737.526133877487</v>
      </c>
      <c r="L83" s="322">
        <v>17361.01518013416</v>
      </c>
      <c r="M83" s="11"/>
    </row>
    <row r="84" spans="1:13">
      <c r="A84" s="4"/>
      <c r="B84" s="369" t="s">
        <v>1046</v>
      </c>
      <c r="C84" s="166" t="s">
        <v>1047</v>
      </c>
      <c r="D84" s="500">
        <v>1.64</v>
      </c>
      <c r="E84" s="501">
        <v>2.179953216374269</v>
      </c>
      <c r="F84" s="358">
        <v>15150.502793467205</v>
      </c>
      <c r="G84" s="311">
        <v>15456.365344461046</v>
      </c>
      <c r="H84" s="311">
        <v>15762.227895454887</v>
      </c>
      <c r="I84" s="464">
        <v>15762.227895454887</v>
      </c>
      <c r="J84" s="311">
        <v>16068.09044644873</v>
      </c>
      <c r="K84" s="321">
        <v>16373.952997442568</v>
      </c>
      <c r="L84" s="322">
        <v>16985.678099430246</v>
      </c>
      <c r="M84" s="20"/>
    </row>
    <row r="85" spans="1:13">
      <c r="A85" s="19"/>
      <c r="B85" s="369" t="s">
        <v>1048</v>
      </c>
      <c r="C85" s="166" t="s">
        <v>1049</v>
      </c>
      <c r="D85" s="500">
        <v>1.61</v>
      </c>
      <c r="E85" s="501">
        <v>2.140076023391813</v>
      </c>
      <c r="F85" s="358">
        <v>14847.844376192523</v>
      </c>
      <c r="G85" s="311">
        <v>15147.824955051865</v>
      </c>
      <c r="H85" s="311">
        <v>15447.805533911207</v>
      </c>
      <c r="I85" s="464">
        <v>15447.805533911207</v>
      </c>
      <c r="J85" s="311">
        <v>15747.786112770546</v>
      </c>
      <c r="K85" s="321">
        <v>16047.766691629895</v>
      </c>
      <c r="L85" s="322">
        <v>16647.727849348579</v>
      </c>
      <c r="M85" s="18"/>
    </row>
    <row r="86" spans="1:13">
      <c r="A86" s="12"/>
      <c r="B86" s="369" t="s">
        <v>1050</v>
      </c>
      <c r="C86" s="166" t="s">
        <v>1051</v>
      </c>
      <c r="D86" s="500">
        <v>1.58</v>
      </c>
      <c r="E86" s="501">
        <v>2.1001988304093571</v>
      </c>
      <c r="F86" s="358">
        <v>14545.185958917826</v>
      </c>
      <c r="G86" s="311">
        <v>14839.284565642676</v>
      </c>
      <c r="H86" s="311">
        <v>15133.383172367523</v>
      </c>
      <c r="I86" s="464">
        <v>15133.383172367523</v>
      </c>
      <c r="J86" s="311">
        <v>15427.481779092361</v>
      </c>
      <c r="K86" s="321">
        <v>15721.580385817217</v>
      </c>
      <c r="L86" s="322">
        <v>16309.777599266907</v>
      </c>
      <c r="M86" s="11"/>
    </row>
    <row r="87" spans="1:13" ht="15.75" thickBot="1">
      <c r="A87" s="19"/>
      <c r="B87" s="370" t="s">
        <v>1052</v>
      </c>
      <c r="C87" s="174" t="s">
        <v>1053</v>
      </c>
      <c r="D87" s="503">
        <v>1.55</v>
      </c>
      <c r="E87" s="504">
        <v>2.0603216374269011</v>
      </c>
      <c r="F87" s="366">
        <v>14320.130587943633</v>
      </c>
      <c r="G87" s="314">
        <v>14608.347222533977</v>
      </c>
      <c r="H87" s="314">
        <v>14896.563857124329</v>
      </c>
      <c r="I87" s="466">
        <v>14896.563857124329</v>
      </c>
      <c r="J87" s="314">
        <v>15184.780491714677</v>
      </c>
      <c r="K87" s="343">
        <v>15472.997126305027</v>
      </c>
      <c r="L87" s="345">
        <v>16049.43039548573</v>
      </c>
      <c r="M87" s="20"/>
    </row>
    <row r="88" spans="1:13">
      <c r="A88" s="12"/>
      <c r="B88" s="367" t="s">
        <v>1054</v>
      </c>
      <c r="C88" s="182" t="s">
        <v>1055</v>
      </c>
      <c r="D88" s="505">
        <v>1.52</v>
      </c>
      <c r="E88" s="506">
        <v>2.0209999999999999</v>
      </c>
      <c r="F88" s="356">
        <v>14017.472170668938</v>
      </c>
      <c r="G88" s="318">
        <v>14017.472170668938</v>
      </c>
      <c r="H88" s="318">
        <v>14299.806833124791</v>
      </c>
      <c r="I88" s="463">
        <v>14299.806833124791</v>
      </c>
      <c r="J88" s="318">
        <v>14582.141495580643</v>
      </c>
      <c r="K88" s="339">
        <v>14864.476158036499</v>
      </c>
      <c r="L88" s="341">
        <v>15146.81082049235</v>
      </c>
      <c r="M88" s="11"/>
    </row>
    <row r="89" spans="1:13">
      <c r="A89" s="19"/>
      <c r="B89" s="369" t="s">
        <v>1056</v>
      </c>
      <c r="C89" s="166" t="s">
        <v>1057</v>
      </c>
      <c r="D89" s="500">
        <v>1.48</v>
      </c>
      <c r="E89" s="501">
        <v>1.9678157894736841</v>
      </c>
      <c r="F89" s="358">
        <v>13755.029969072506</v>
      </c>
      <c r="G89" s="311">
        <v>13755.029969072506</v>
      </c>
      <c r="H89" s="311">
        <v>14031.482659393858</v>
      </c>
      <c r="I89" s="464">
        <v>14031.482659393858</v>
      </c>
      <c r="J89" s="311">
        <v>14307.935349715219</v>
      </c>
      <c r="K89" s="321">
        <v>14584.388040036569</v>
      </c>
      <c r="L89" s="322">
        <v>14860.840730357926</v>
      </c>
      <c r="M89" s="20"/>
    </row>
    <row r="90" spans="1:13">
      <c r="A90" s="19"/>
      <c r="B90" s="369" t="s">
        <v>1058</v>
      </c>
      <c r="C90" s="166" t="s">
        <v>1059</v>
      </c>
      <c r="D90" s="500">
        <v>1.45</v>
      </c>
      <c r="E90" s="501">
        <v>1.9279276315789473</v>
      </c>
      <c r="F90" s="358">
        <v>13452.371551797811</v>
      </c>
      <c r="G90" s="311">
        <v>13452.371551797811</v>
      </c>
      <c r="H90" s="311">
        <v>13722.942269984671</v>
      </c>
      <c r="I90" s="464">
        <v>13722.942269984671</v>
      </c>
      <c r="J90" s="311">
        <v>13993.512988171529</v>
      </c>
      <c r="K90" s="321">
        <v>14264.083706358388</v>
      </c>
      <c r="L90" s="322">
        <v>14534.654424545244</v>
      </c>
      <c r="M90" s="5"/>
    </row>
    <row r="91" spans="1:13">
      <c r="A91" s="12"/>
      <c r="B91" s="369" t="s">
        <v>1060</v>
      </c>
      <c r="C91" s="166" t="s">
        <v>1061</v>
      </c>
      <c r="D91" s="500">
        <v>1.42</v>
      </c>
      <c r="E91" s="501">
        <v>1.8880394736842105</v>
      </c>
      <c r="F91" s="358">
        <v>13149.713134523123</v>
      </c>
      <c r="G91" s="311">
        <v>13149.713134523123</v>
      </c>
      <c r="H91" s="311">
        <v>13414.401880575484</v>
      </c>
      <c r="I91" s="464">
        <v>13414.401880575484</v>
      </c>
      <c r="J91" s="311">
        <v>13679.090626627849</v>
      </c>
      <c r="K91" s="321">
        <v>13943.779372680207</v>
      </c>
      <c r="L91" s="322">
        <v>14208.46811873257</v>
      </c>
      <c r="M91" s="18"/>
    </row>
    <row r="92" spans="1:13">
      <c r="A92" s="10"/>
      <c r="B92" s="369" t="s">
        <v>1062</v>
      </c>
      <c r="C92" s="166" t="s">
        <v>1063</v>
      </c>
      <c r="D92" s="500">
        <v>1.39</v>
      </c>
      <c r="E92" s="501">
        <v>1.8481513157894736</v>
      </c>
      <c r="F92" s="358">
        <v>12847.054717248433</v>
      </c>
      <c r="G92" s="311">
        <v>12847.054717248433</v>
      </c>
      <c r="H92" s="311">
        <v>13105.861491166292</v>
      </c>
      <c r="I92" s="464">
        <v>13105.861491166292</v>
      </c>
      <c r="J92" s="311">
        <v>13364.668265084159</v>
      </c>
      <c r="K92" s="321">
        <v>13623.475039002022</v>
      </c>
      <c r="L92" s="322">
        <v>13882.281812919886</v>
      </c>
      <c r="M92" s="20"/>
    </row>
    <row r="93" spans="1:13" ht="15.75" thickBot="1">
      <c r="A93" s="4"/>
      <c r="B93" s="370" t="s">
        <v>1064</v>
      </c>
      <c r="C93" s="174" t="s">
        <v>1065</v>
      </c>
      <c r="D93" s="503">
        <v>1.36</v>
      </c>
      <c r="E93" s="504">
        <v>1.808263157894737</v>
      </c>
      <c r="F93" s="407">
        <v>12621.999346274233</v>
      </c>
      <c r="G93" s="335">
        <v>12621.999346274233</v>
      </c>
      <c r="H93" s="335">
        <v>12874.924148057604</v>
      </c>
      <c r="I93" s="470">
        <v>12874.924148057604</v>
      </c>
      <c r="J93" s="335">
        <v>13127.848949840971</v>
      </c>
      <c r="K93" s="336">
        <v>13380.773751624338</v>
      </c>
      <c r="L93" s="337">
        <v>13633.698553407705</v>
      </c>
      <c r="M93" s="5"/>
    </row>
    <row r="94" spans="1:13">
      <c r="A94" s="12"/>
      <c r="B94" s="367" t="s">
        <v>1066</v>
      </c>
      <c r="C94" s="182" t="s">
        <v>1067</v>
      </c>
      <c r="D94" s="505">
        <v>1.33</v>
      </c>
      <c r="E94" s="506">
        <v>1.768</v>
      </c>
      <c r="F94" s="409">
        <v>12319.340928999543</v>
      </c>
      <c r="G94" s="330">
        <v>12319.340928999543</v>
      </c>
      <c r="H94" s="330">
        <v>12319.340928999543</v>
      </c>
      <c r="I94" s="469">
        <v>12319.340928999543</v>
      </c>
      <c r="J94" s="330">
        <v>12319.340928999543</v>
      </c>
      <c r="K94" s="331">
        <v>12566.383758648415</v>
      </c>
      <c r="L94" s="332">
        <v>12813.426588297285</v>
      </c>
      <c r="M94" s="11"/>
    </row>
    <row r="95" spans="1:13">
      <c r="A95" s="10"/>
      <c r="B95" s="369" t="s">
        <v>1068</v>
      </c>
      <c r="C95" s="166" t="s">
        <v>1069</v>
      </c>
      <c r="D95" s="500">
        <v>1.29</v>
      </c>
      <c r="E95" s="501">
        <v>1.7148270676691728</v>
      </c>
      <c r="F95" s="358">
        <v>11979.295681102612</v>
      </c>
      <c r="G95" s="311">
        <v>11979.295681102612</v>
      </c>
      <c r="H95" s="311">
        <v>11979.295681102612</v>
      </c>
      <c r="I95" s="464">
        <v>11979.295681102612</v>
      </c>
      <c r="J95" s="311">
        <v>11979.295681102612</v>
      </c>
      <c r="K95" s="321">
        <v>12220.456538616983</v>
      </c>
      <c r="L95" s="322">
        <v>12461.61739613136</v>
      </c>
      <c r="M95" s="5"/>
    </row>
    <row r="96" spans="1:13">
      <c r="A96" s="10"/>
      <c r="B96" s="369" t="s">
        <v>1070</v>
      </c>
      <c r="C96" s="166" t="s">
        <v>1071</v>
      </c>
      <c r="D96" s="500">
        <v>1.26</v>
      </c>
      <c r="E96" s="501">
        <v>1.6749473684210525</v>
      </c>
      <c r="F96" s="358">
        <v>11754.240310128418</v>
      </c>
      <c r="G96" s="311">
        <v>11754.240310128418</v>
      </c>
      <c r="H96" s="311">
        <v>11754.240310128418</v>
      </c>
      <c r="I96" s="464">
        <v>11754.240310128418</v>
      </c>
      <c r="J96" s="311">
        <v>11754.240310128418</v>
      </c>
      <c r="K96" s="321">
        <v>11989.519195508296</v>
      </c>
      <c r="L96" s="322">
        <v>12224.798080888173</v>
      </c>
      <c r="M96" s="18"/>
    </row>
    <row r="97" spans="1:13">
      <c r="A97" s="10"/>
      <c r="B97" s="369" t="s">
        <v>1072</v>
      </c>
      <c r="C97" s="166" t="s">
        <v>1073</v>
      </c>
      <c r="D97" s="500">
        <v>1.23</v>
      </c>
      <c r="E97" s="501">
        <v>1.6350676691729322</v>
      </c>
      <c r="F97" s="358">
        <v>11451.581892853725</v>
      </c>
      <c r="G97" s="311">
        <v>11451.581892853725</v>
      </c>
      <c r="H97" s="311">
        <v>11451.581892853725</v>
      </c>
      <c r="I97" s="464">
        <v>11451.581892853725</v>
      </c>
      <c r="J97" s="311">
        <v>11451.581892853725</v>
      </c>
      <c r="K97" s="321">
        <v>11680.978806099107</v>
      </c>
      <c r="L97" s="322">
        <v>11910.375719344484</v>
      </c>
      <c r="M97" s="20"/>
    </row>
    <row r="98" spans="1:13">
      <c r="A98" s="4"/>
      <c r="B98" s="369" t="s">
        <v>1074</v>
      </c>
      <c r="C98" s="166" t="s">
        <v>1075</v>
      </c>
      <c r="D98" s="500">
        <v>1.2</v>
      </c>
      <c r="E98" s="501">
        <v>1.5951879699248119</v>
      </c>
      <c r="F98" s="358">
        <v>11148.923475579033</v>
      </c>
      <c r="G98" s="311">
        <v>11148.923475579033</v>
      </c>
      <c r="H98" s="311">
        <v>11148.923475579033</v>
      </c>
      <c r="I98" s="464">
        <v>11148.923475579033</v>
      </c>
      <c r="J98" s="311">
        <v>11148.923475579033</v>
      </c>
      <c r="K98" s="321">
        <v>11372.438416689914</v>
      </c>
      <c r="L98" s="322">
        <v>11595.953357800801</v>
      </c>
      <c r="M98" s="20"/>
    </row>
    <row r="99" spans="1:13" ht="15.75" thickBot="1">
      <c r="A99" s="12"/>
      <c r="B99" s="370" t="s">
        <v>1076</v>
      </c>
      <c r="C99" s="174" t="s">
        <v>1077</v>
      </c>
      <c r="D99" s="509">
        <v>1.17</v>
      </c>
      <c r="E99" s="504">
        <v>1.556</v>
      </c>
      <c r="F99" s="407">
        <v>10923.868104604839</v>
      </c>
      <c r="G99" s="335">
        <v>10923.868104604839</v>
      </c>
      <c r="H99" s="335">
        <v>10923.868104604839</v>
      </c>
      <c r="I99" s="470">
        <v>10923.868104604839</v>
      </c>
      <c r="J99" s="335">
        <v>10923.868104604839</v>
      </c>
      <c r="K99" s="336">
        <v>11141.501073581227</v>
      </c>
      <c r="L99" s="337">
        <v>11359.134042557611</v>
      </c>
      <c r="M99" s="5"/>
    </row>
    <row r="100" spans="1:13">
      <c r="A100" s="12"/>
      <c r="B100" s="367" t="s">
        <v>1078</v>
      </c>
      <c r="C100" s="182" t="s">
        <v>1079</v>
      </c>
      <c r="D100" s="505">
        <v>1.1399999999999999</v>
      </c>
      <c r="E100" s="506">
        <v>1.516</v>
      </c>
      <c r="F100" s="409">
        <v>10621.209687330147</v>
      </c>
      <c r="G100" s="330">
        <v>10621.209687330147</v>
      </c>
      <c r="H100" s="330">
        <v>10621.209687330147</v>
      </c>
      <c r="I100" s="469">
        <v>10621.209687330147</v>
      </c>
      <c r="J100" s="330">
        <v>10621.209687330147</v>
      </c>
      <c r="K100" s="330">
        <v>10621.209687330147</v>
      </c>
      <c r="L100" s="439">
        <v>10832.960684172034</v>
      </c>
      <c r="M100" s="18"/>
    </row>
    <row r="101" spans="1:13">
      <c r="A101" s="10"/>
      <c r="B101" s="369" t="s">
        <v>1080</v>
      </c>
      <c r="C101" s="166" t="s">
        <v>1081</v>
      </c>
      <c r="D101" s="507">
        <v>1.1000000000000001</v>
      </c>
      <c r="E101" s="501">
        <v>1.4628070175438599</v>
      </c>
      <c r="F101" s="358">
        <v>10281.164439433212</v>
      </c>
      <c r="G101" s="311">
        <v>10281.164439433212</v>
      </c>
      <c r="H101" s="311">
        <v>10281.164439433212</v>
      </c>
      <c r="I101" s="464">
        <v>10281.164439433212</v>
      </c>
      <c r="J101" s="311">
        <v>10281.164439433212</v>
      </c>
      <c r="K101" s="311">
        <v>10281.164439433212</v>
      </c>
      <c r="L101" s="375">
        <v>10487.033464140608</v>
      </c>
      <c r="M101" s="18"/>
    </row>
    <row r="102" spans="1:13">
      <c r="A102" s="4"/>
      <c r="B102" s="369" t="s">
        <v>1082</v>
      </c>
      <c r="C102" s="166" t="s">
        <v>1083</v>
      </c>
      <c r="D102" s="507">
        <v>1.07</v>
      </c>
      <c r="E102" s="501">
        <v>1.4229122807017547</v>
      </c>
      <c r="F102" s="358">
        <v>10056.109068459016</v>
      </c>
      <c r="G102" s="311">
        <v>10056.109068459016</v>
      </c>
      <c r="H102" s="311">
        <v>10056.109068459016</v>
      </c>
      <c r="I102" s="464">
        <v>10056.109068459016</v>
      </c>
      <c r="J102" s="311">
        <v>10056.109068459016</v>
      </c>
      <c r="K102" s="311">
        <v>10056.109068459016</v>
      </c>
      <c r="L102" s="375">
        <v>10256.096121031915</v>
      </c>
      <c r="M102" s="11"/>
    </row>
    <row r="103" spans="1:13">
      <c r="A103" s="4"/>
      <c r="B103" s="369" t="s">
        <v>1084</v>
      </c>
      <c r="C103" s="166" t="s">
        <v>1085</v>
      </c>
      <c r="D103" s="507">
        <v>1.04</v>
      </c>
      <c r="E103" s="501">
        <v>1.3830175438596493</v>
      </c>
      <c r="F103" s="358">
        <v>9753.4506511843301</v>
      </c>
      <c r="G103" s="311">
        <v>9753.4506511843301</v>
      </c>
      <c r="H103" s="311">
        <v>9753.4506511843301</v>
      </c>
      <c r="I103" s="464">
        <v>9753.4506511843301</v>
      </c>
      <c r="J103" s="311">
        <v>9753.4506511843301</v>
      </c>
      <c r="K103" s="311">
        <v>9753.4506511843301</v>
      </c>
      <c r="L103" s="375">
        <v>9947.5557316227278</v>
      </c>
      <c r="M103" s="20"/>
    </row>
    <row r="104" spans="1:13">
      <c r="A104" s="19"/>
      <c r="B104" s="369" t="s">
        <v>1086</v>
      </c>
      <c r="C104" s="166" t="s">
        <v>1087</v>
      </c>
      <c r="D104" s="507">
        <v>1</v>
      </c>
      <c r="E104" s="501">
        <v>1.3298245614035089</v>
      </c>
      <c r="F104" s="358">
        <v>9413.405403287401</v>
      </c>
      <c r="G104" s="311">
        <v>9413.405403287401</v>
      </c>
      <c r="H104" s="311">
        <v>9413.405403287401</v>
      </c>
      <c r="I104" s="464">
        <v>9413.405403287401</v>
      </c>
      <c r="J104" s="311">
        <v>9413.405403287401</v>
      </c>
      <c r="K104" s="311">
        <v>9413.405403287401</v>
      </c>
      <c r="L104" s="375">
        <v>9601.6285115912979</v>
      </c>
      <c r="M104" s="11"/>
    </row>
    <row r="105" spans="1:13" ht="15.75" thickBot="1">
      <c r="A105" s="12"/>
      <c r="B105" s="370" t="s">
        <v>1088</v>
      </c>
      <c r="C105" s="174" t="s">
        <v>1089</v>
      </c>
      <c r="D105" s="509">
        <v>0.98</v>
      </c>
      <c r="E105" s="504">
        <v>1.3032280701754386</v>
      </c>
      <c r="F105" s="407">
        <v>9225.7368629354442</v>
      </c>
      <c r="G105" s="335">
        <v>9225.7368629354442</v>
      </c>
      <c r="H105" s="335">
        <v>9225.7368629354442</v>
      </c>
      <c r="I105" s="470">
        <v>9225.7368629354442</v>
      </c>
      <c r="J105" s="335">
        <v>9225.7368629354442</v>
      </c>
      <c r="K105" s="335">
        <v>9225.7368629354442</v>
      </c>
      <c r="L105" s="436">
        <v>9408.0779991048494</v>
      </c>
      <c r="M105" s="11"/>
    </row>
    <row r="106" spans="1:13">
      <c r="A106" s="19"/>
      <c r="B106" s="367" t="s">
        <v>1090</v>
      </c>
      <c r="C106" s="182" t="s">
        <v>1091</v>
      </c>
      <c r="D106" s="505">
        <v>0.95</v>
      </c>
      <c r="E106" s="506">
        <v>1.2629999999999999</v>
      </c>
      <c r="F106" s="329">
        <v>8923.0784456607544</v>
      </c>
      <c r="G106" s="510">
        <v>8923.0784456607544</v>
      </c>
      <c r="H106" s="510">
        <v>8923.0784456607544</v>
      </c>
      <c r="I106" s="526">
        <v>8923.0784456607544</v>
      </c>
      <c r="J106" s="510">
        <v>8923.0784456607544</v>
      </c>
      <c r="K106" s="510">
        <v>8923.0784456607544</v>
      </c>
      <c r="L106" s="332">
        <v>8923.0784456607544</v>
      </c>
      <c r="M106" s="20"/>
    </row>
    <row r="107" spans="1:13">
      <c r="A107" s="19"/>
      <c r="B107" s="369" t="s">
        <v>1092</v>
      </c>
      <c r="C107" s="166" t="s">
        <v>1093</v>
      </c>
      <c r="D107" s="507">
        <v>0.91</v>
      </c>
      <c r="E107" s="501">
        <v>1.2098210526315789</v>
      </c>
      <c r="F107" s="309">
        <v>8583.0331977638198</v>
      </c>
      <c r="G107" s="310">
        <v>8583.0331977638198</v>
      </c>
      <c r="H107" s="310">
        <v>8583.0331977638198</v>
      </c>
      <c r="I107" s="461">
        <v>8583.0331977638198</v>
      </c>
      <c r="J107" s="310">
        <v>8583.0331977638198</v>
      </c>
      <c r="K107" s="310">
        <v>8583.0331977638198</v>
      </c>
      <c r="L107" s="322">
        <v>8583.0331977638198</v>
      </c>
      <c r="M107" s="11"/>
    </row>
    <row r="108" spans="1:13">
      <c r="A108" s="12"/>
      <c r="B108" s="369" t="s">
        <v>1094</v>
      </c>
      <c r="C108" s="166" t="s">
        <v>1095</v>
      </c>
      <c r="D108" s="507">
        <v>0.88</v>
      </c>
      <c r="E108" s="501">
        <v>1.1699368421052632</v>
      </c>
      <c r="F108" s="309">
        <v>8357.9778267896254</v>
      </c>
      <c r="G108" s="310">
        <v>8357.9778267896254</v>
      </c>
      <c r="H108" s="310">
        <v>8357.9778267896254</v>
      </c>
      <c r="I108" s="461">
        <v>8357.9778267896254</v>
      </c>
      <c r="J108" s="310">
        <v>8357.9778267896254</v>
      </c>
      <c r="K108" s="310">
        <v>8357.9778267896254</v>
      </c>
      <c r="L108" s="322">
        <v>8357.9778267896254</v>
      </c>
      <c r="M108" s="5"/>
    </row>
    <row r="109" spans="1:13">
      <c r="A109" s="19"/>
      <c r="B109" s="369" t="s">
        <v>1096</v>
      </c>
      <c r="C109" s="166" t="s">
        <v>1097</v>
      </c>
      <c r="D109" s="507">
        <v>0.85</v>
      </c>
      <c r="E109" s="501">
        <v>1.1300526315789472</v>
      </c>
      <c r="F109" s="309">
        <v>8055.3194095149338</v>
      </c>
      <c r="G109" s="310">
        <v>8055.3194095149338</v>
      </c>
      <c r="H109" s="310">
        <v>8055.3194095149338</v>
      </c>
      <c r="I109" s="461">
        <v>8055.3194095149338</v>
      </c>
      <c r="J109" s="310">
        <v>8055.3194095149338</v>
      </c>
      <c r="K109" s="310">
        <v>8055.3194095149338</v>
      </c>
      <c r="L109" s="322">
        <v>8055.3194095149338</v>
      </c>
      <c r="M109" s="18"/>
    </row>
    <row r="110" spans="1:13">
      <c r="A110" s="10"/>
      <c r="B110" s="369" t="s">
        <v>1098</v>
      </c>
      <c r="C110" s="166" t="s">
        <v>1099</v>
      </c>
      <c r="D110" s="507">
        <v>0.82</v>
      </c>
      <c r="E110" s="501">
        <v>1.0901684210526312</v>
      </c>
      <c r="F110" s="309">
        <v>7752.6609922402449</v>
      </c>
      <c r="G110" s="310">
        <v>7752.6609922402449</v>
      </c>
      <c r="H110" s="310">
        <v>7752.6609922402449</v>
      </c>
      <c r="I110" s="461">
        <v>7752.6609922402449</v>
      </c>
      <c r="J110" s="310">
        <v>7752.6609922402449</v>
      </c>
      <c r="K110" s="310">
        <v>7752.6609922402449</v>
      </c>
      <c r="L110" s="322">
        <v>7752.6609922402449</v>
      </c>
      <c r="M110" s="18"/>
    </row>
    <row r="111" spans="1:13" ht="15.75" thickBot="1">
      <c r="A111" s="4"/>
      <c r="B111" s="370" t="s">
        <v>1100</v>
      </c>
      <c r="C111" s="174" t="s">
        <v>1101</v>
      </c>
      <c r="D111" s="509">
        <v>0.79</v>
      </c>
      <c r="E111" s="504">
        <v>1.0502842105263155</v>
      </c>
      <c r="F111" s="334">
        <v>7527.6056212660469</v>
      </c>
      <c r="G111" s="449">
        <v>7527.6056212660469</v>
      </c>
      <c r="H111" s="449">
        <v>7527.6056212660469</v>
      </c>
      <c r="I111" s="527">
        <v>7527.6056212660469</v>
      </c>
      <c r="J111" s="449">
        <v>7527.6056212660469</v>
      </c>
      <c r="K111" s="449">
        <v>7527.6056212660469</v>
      </c>
      <c r="L111" s="337">
        <v>7527.6056212660469</v>
      </c>
      <c r="M111" s="21"/>
    </row>
    <row r="112" spans="1:13">
      <c r="A112" s="4"/>
      <c r="B112" s="390" t="s">
        <v>1102</v>
      </c>
      <c r="C112" s="158" t="s">
        <v>1103</v>
      </c>
      <c r="D112" s="511">
        <v>0.76</v>
      </c>
      <c r="E112" s="492">
        <v>1.01</v>
      </c>
      <c r="F112" s="329">
        <v>7147.3441576908608</v>
      </c>
      <c r="G112" s="510">
        <v>7147.3441576908608</v>
      </c>
      <c r="H112" s="510">
        <v>7147.3441576908608</v>
      </c>
      <c r="I112" s="526">
        <v>7147.3441576908608</v>
      </c>
      <c r="J112" s="510">
        <v>7147.3441576908608</v>
      </c>
      <c r="K112" s="510">
        <v>7147.3441576908608</v>
      </c>
      <c r="L112" s="332">
        <v>7147.3441576908608</v>
      </c>
      <c r="M112" s="22"/>
    </row>
    <row r="113" spans="1:13">
      <c r="A113" s="12"/>
      <c r="B113" s="369" t="s">
        <v>1104</v>
      </c>
      <c r="C113" s="166" t="s">
        <v>1105</v>
      </c>
      <c r="D113" s="507">
        <v>0.72</v>
      </c>
      <c r="E113" s="501">
        <v>0.95684210526315783</v>
      </c>
      <c r="F113" s="309">
        <v>6884.9019560944243</v>
      </c>
      <c r="G113" s="310">
        <v>6884.9019560944243</v>
      </c>
      <c r="H113" s="310">
        <v>6884.9019560944243</v>
      </c>
      <c r="I113" s="461">
        <v>6884.9019560944243</v>
      </c>
      <c r="J113" s="310">
        <v>6884.9019560944243</v>
      </c>
      <c r="K113" s="310">
        <v>6884.9019560944243</v>
      </c>
      <c r="L113" s="322">
        <v>6884.9019560944243</v>
      </c>
      <c r="M113" s="23"/>
    </row>
    <row r="114" spans="1:13">
      <c r="A114" s="19"/>
      <c r="B114" s="369" t="s">
        <v>1106</v>
      </c>
      <c r="C114" s="166" t="s">
        <v>1107</v>
      </c>
      <c r="D114" s="507">
        <v>0.69</v>
      </c>
      <c r="E114" s="501">
        <v>0.91697368421052616</v>
      </c>
      <c r="F114" s="309">
        <v>6582.2435388197364</v>
      </c>
      <c r="G114" s="310">
        <v>6582.2435388197364</v>
      </c>
      <c r="H114" s="310">
        <v>6582.2435388197364</v>
      </c>
      <c r="I114" s="461">
        <v>6582.2435388197364</v>
      </c>
      <c r="J114" s="310">
        <v>6582.2435388197364</v>
      </c>
      <c r="K114" s="310">
        <v>6582.2435388197364</v>
      </c>
      <c r="L114" s="322">
        <v>6582.2435388197364</v>
      </c>
      <c r="M114" s="22"/>
    </row>
    <row r="115" spans="1:13">
      <c r="A115" s="19"/>
      <c r="B115" s="369" t="s">
        <v>1108</v>
      </c>
      <c r="C115" s="166" t="s">
        <v>1109</v>
      </c>
      <c r="D115" s="507">
        <v>0.69</v>
      </c>
      <c r="E115" s="501">
        <v>0.91697368421052616</v>
      </c>
      <c r="F115" s="309">
        <v>6391.7456134117629</v>
      </c>
      <c r="G115" s="310">
        <v>6391.7456134117629</v>
      </c>
      <c r="H115" s="310">
        <v>6391.7456134117629</v>
      </c>
      <c r="I115" s="461">
        <v>6391.7456134117629</v>
      </c>
      <c r="J115" s="310">
        <v>6391.7456134117629</v>
      </c>
      <c r="K115" s="310">
        <v>6391.7456134117629</v>
      </c>
      <c r="L115" s="322">
        <v>6391.7456134117629</v>
      </c>
      <c r="M115" s="24"/>
    </row>
    <row r="116" spans="1:13">
      <c r="A116" s="12"/>
      <c r="B116" s="369" t="s">
        <v>1110</v>
      </c>
      <c r="C116" s="166" t="s">
        <v>1111</v>
      </c>
      <c r="D116" s="507">
        <v>0.63</v>
      </c>
      <c r="E116" s="501">
        <v>0.83723684210526306</v>
      </c>
      <c r="F116" s="309">
        <v>6054.5297505708477</v>
      </c>
      <c r="G116" s="310">
        <v>6054.5297505708477</v>
      </c>
      <c r="H116" s="310">
        <v>6054.5297505708477</v>
      </c>
      <c r="I116" s="461">
        <v>6054.5297505708477</v>
      </c>
      <c r="J116" s="310">
        <v>6054.5297505708477</v>
      </c>
      <c r="K116" s="310">
        <v>6054.5297505708477</v>
      </c>
      <c r="L116" s="322">
        <v>6054.5297505708477</v>
      </c>
      <c r="M116" s="7"/>
    </row>
    <row r="117" spans="1:13">
      <c r="A117" s="10"/>
      <c r="B117" s="369" t="s">
        <v>1112</v>
      </c>
      <c r="C117" s="166" t="s">
        <v>1113</v>
      </c>
      <c r="D117" s="507">
        <v>0.6</v>
      </c>
      <c r="E117" s="501">
        <v>0.79736842105263139</v>
      </c>
      <c r="F117" s="309">
        <v>5751.8713332961543</v>
      </c>
      <c r="G117" s="310">
        <v>5751.8713332961543</v>
      </c>
      <c r="H117" s="310">
        <v>5751.8713332961543</v>
      </c>
      <c r="I117" s="461">
        <v>5751.8713332961543</v>
      </c>
      <c r="J117" s="310">
        <v>5751.8713332961543</v>
      </c>
      <c r="K117" s="310">
        <v>5751.8713332961543</v>
      </c>
      <c r="L117" s="322">
        <v>5751.8713332961543</v>
      </c>
      <c r="M117" s="9"/>
    </row>
    <row r="118" spans="1:13">
      <c r="A118" s="4"/>
      <c r="B118" s="369" t="s">
        <v>1114</v>
      </c>
      <c r="C118" s="166" t="s">
        <v>1115</v>
      </c>
      <c r="D118" s="507">
        <v>0.56000000000000005</v>
      </c>
      <c r="E118" s="501">
        <v>0.74421052631578932</v>
      </c>
      <c r="F118" s="309">
        <v>5411.8260853992251</v>
      </c>
      <c r="G118" s="310">
        <v>5411.8260853992251</v>
      </c>
      <c r="H118" s="310">
        <v>5411.8260853992251</v>
      </c>
      <c r="I118" s="461">
        <v>5411.8260853992251</v>
      </c>
      <c r="J118" s="310">
        <v>5411.8260853992251</v>
      </c>
      <c r="K118" s="310">
        <v>5411.8260853992251</v>
      </c>
      <c r="L118" s="322">
        <v>5411.8260853992251</v>
      </c>
      <c r="M118" s="11"/>
    </row>
    <row r="119" spans="1:13">
      <c r="A119" s="37"/>
      <c r="B119" s="369" t="s">
        <v>1116</v>
      </c>
      <c r="C119" s="166" t="s">
        <v>1117</v>
      </c>
      <c r="D119" s="507">
        <v>0.53</v>
      </c>
      <c r="E119" s="501">
        <v>0.70434210526315766</v>
      </c>
      <c r="F119" s="309">
        <v>5109.1676681245344</v>
      </c>
      <c r="G119" s="310">
        <v>5109.1676681245344</v>
      </c>
      <c r="H119" s="310">
        <v>5109.1676681245344</v>
      </c>
      <c r="I119" s="461">
        <v>5109.1676681245344</v>
      </c>
      <c r="J119" s="310">
        <v>5109.1676681245344</v>
      </c>
      <c r="K119" s="310">
        <v>5109.1676681245344</v>
      </c>
      <c r="L119" s="322">
        <v>5109.1676681245344</v>
      </c>
      <c r="M119" s="18"/>
    </row>
    <row r="120" spans="1:13" ht="15.75" thickBot="1">
      <c r="A120" s="8"/>
      <c r="B120" s="391" t="s">
        <v>1118</v>
      </c>
      <c r="C120" s="228" t="s">
        <v>1119</v>
      </c>
      <c r="D120" s="508">
        <v>0.5</v>
      </c>
      <c r="E120" s="512">
        <v>0.66447368421052611</v>
      </c>
      <c r="F120" s="312">
        <v>4884.1122971503373</v>
      </c>
      <c r="G120" s="313">
        <v>4884.1122971503373</v>
      </c>
      <c r="H120" s="313">
        <v>4884.1122971503373</v>
      </c>
      <c r="I120" s="462">
        <v>4884.1122971503373</v>
      </c>
      <c r="J120" s="313">
        <v>4884.1122971503373</v>
      </c>
      <c r="K120" s="313">
        <v>4884.1122971503373</v>
      </c>
      <c r="L120" s="345">
        <v>4884.1122971503373</v>
      </c>
      <c r="M120" s="5"/>
    </row>
    <row r="121" spans="1:13" ht="15.75" thickBot="1">
      <c r="A121" s="38"/>
      <c r="B121" s="795" t="s">
        <v>1120</v>
      </c>
      <c r="C121" s="796"/>
      <c r="D121" s="796"/>
      <c r="E121" s="796"/>
      <c r="F121" s="796"/>
      <c r="G121" s="796"/>
      <c r="H121" s="796"/>
      <c r="I121" s="796"/>
      <c r="J121" s="796"/>
      <c r="K121" s="796"/>
      <c r="L121" s="797"/>
      <c r="M121" s="20"/>
    </row>
    <row r="122" spans="1:13">
      <c r="A122" s="8"/>
      <c r="B122" s="487" t="s">
        <v>1121</v>
      </c>
      <c r="C122" s="182" t="s">
        <v>1122</v>
      </c>
      <c r="D122" s="488">
        <v>4.75</v>
      </c>
      <c r="E122" s="489">
        <v>6542</v>
      </c>
      <c r="F122" s="356">
        <v>64594.617855502984</v>
      </c>
      <c r="G122" s="318">
        <v>69535.474448480396</v>
      </c>
      <c r="H122" s="318"/>
      <c r="I122" s="528"/>
      <c r="J122" s="513"/>
      <c r="K122" s="513"/>
      <c r="L122" s="514"/>
      <c r="M122" s="11"/>
    </row>
    <row r="123" spans="1:13">
      <c r="A123" s="39"/>
      <c r="B123" s="499" t="s">
        <v>1123</v>
      </c>
      <c r="C123" s="166" t="s">
        <v>1124</v>
      </c>
      <c r="D123" s="500">
        <v>4.71</v>
      </c>
      <c r="E123" s="501">
        <v>6.4869094736842108</v>
      </c>
      <c r="F123" s="358">
        <v>64075.436144286461</v>
      </c>
      <c r="G123" s="311">
        <v>68975.118932322424</v>
      </c>
      <c r="H123" s="311"/>
      <c r="I123" s="529"/>
      <c r="J123" s="515"/>
      <c r="K123" s="515"/>
      <c r="L123" s="516"/>
      <c r="M123" s="11"/>
    </row>
    <row r="124" spans="1:13">
      <c r="A124" s="40"/>
      <c r="B124" s="499" t="s">
        <v>1125</v>
      </c>
      <c r="C124" s="166" t="s">
        <v>1126</v>
      </c>
      <c r="D124" s="500">
        <v>4.67</v>
      </c>
      <c r="E124" s="501">
        <v>6.4318189473684217</v>
      </c>
      <c r="F124" s="358">
        <v>63556.25443306996</v>
      </c>
      <c r="G124" s="311">
        <v>68414.763416164409</v>
      </c>
      <c r="H124" s="311"/>
      <c r="I124" s="529"/>
      <c r="J124" s="515"/>
      <c r="K124" s="515"/>
      <c r="L124" s="516"/>
      <c r="M124" s="20"/>
    </row>
    <row r="125" spans="1:13">
      <c r="A125" s="41"/>
      <c r="B125" s="499" t="s">
        <v>1127</v>
      </c>
      <c r="C125" s="166" t="s">
        <v>1128</v>
      </c>
      <c r="D125" s="500">
        <v>4.63</v>
      </c>
      <c r="E125" s="501">
        <v>6.3767284210526327</v>
      </c>
      <c r="F125" s="358">
        <v>63037.072721853438</v>
      </c>
      <c r="G125" s="311">
        <v>67854.407900006452</v>
      </c>
      <c r="H125" s="311"/>
      <c r="I125" s="529"/>
      <c r="J125" s="515"/>
      <c r="K125" s="515"/>
      <c r="L125" s="516"/>
      <c r="M125" s="5"/>
    </row>
    <row r="126" spans="1:13">
      <c r="A126" s="19"/>
      <c r="B126" s="499" t="s">
        <v>1129</v>
      </c>
      <c r="C126" s="166" t="s">
        <v>1130</v>
      </c>
      <c r="D126" s="500">
        <v>4.59</v>
      </c>
      <c r="E126" s="501">
        <v>6.3216378947368437</v>
      </c>
      <c r="F126" s="358">
        <v>62517.891010636922</v>
      </c>
      <c r="G126" s="311">
        <v>67294.052383848451</v>
      </c>
      <c r="H126" s="311"/>
      <c r="I126" s="529"/>
      <c r="J126" s="515"/>
      <c r="K126" s="515"/>
      <c r="L126" s="516"/>
      <c r="M126" s="18"/>
    </row>
    <row r="127" spans="1:13" ht="15.75" thickBot="1">
      <c r="A127" s="4"/>
      <c r="B127" s="502" t="s">
        <v>1131</v>
      </c>
      <c r="C127" s="174" t="s">
        <v>1132</v>
      </c>
      <c r="D127" s="503">
        <v>4.55</v>
      </c>
      <c r="E127" s="504">
        <v>6.2665473684210538</v>
      </c>
      <c r="F127" s="407">
        <v>61902.121687074068</v>
      </c>
      <c r="G127" s="335">
        <v>66637.109255344112</v>
      </c>
      <c r="H127" s="335"/>
      <c r="I127" s="530"/>
      <c r="J127" s="517"/>
      <c r="K127" s="517"/>
      <c r="L127" s="518"/>
      <c r="M127" s="21"/>
    </row>
    <row r="128" spans="1:13">
      <c r="A128" s="10"/>
      <c r="B128" s="487" t="s">
        <v>1133</v>
      </c>
      <c r="C128" s="182" t="s">
        <v>1134</v>
      </c>
      <c r="D128" s="488">
        <v>4.51</v>
      </c>
      <c r="E128" s="489">
        <v>6215</v>
      </c>
      <c r="F128" s="409">
        <v>56121.295074819071</v>
      </c>
      <c r="G128" s="330">
        <v>62053.484799190213</v>
      </c>
      <c r="H128" s="330">
        <v>67417.843385851404</v>
      </c>
      <c r="I128" s="531"/>
      <c r="J128" s="519"/>
      <c r="K128" s="519"/>
      <c r="L128" s="520"/>
      <c r="M128" s="22"/>
    </row>
    <row r="129" spans="1:13">
      <c r="A129" s="12"/>
      <c r="B129" s="499" t="s">
        <v>1135</v>
      </c>
      <c r="C129" s="166" t="s">
        <v>1136</v>
      </c>
      <c r="D129" s="500">
        <v>4.47</v>
      </c>
      <c r="E129" s="501">
        <v>6.1598780487804881</v>
      </c>
      <c r="F129" s="358">
        <v>55645.863781460197</v>
      </c>
      <c r="G129" s="311">
        <v>61528.421115839221</v>
      </c>
      <c r="H129" s="311">
        <v>66845.723925424434</v>
      </c>
      <c r="I129" s="529"/>
      <c r="J129" s="515"/>
      <c r="K129" s="515"/>
      <c r="L129" s="516"/>
      <c r="M129" s="23"/>
    </row>
    <row r="130" spans="1:13">
      <c r="A130" s="19"/>
      <c r="B130" s="499" t="s">
        <v>1137</v>
      </c>
      <c r="C130" s="166" t="s">
        <v>1138</v>
      </c>
      <c r="D130" s="500">
        <v>4.43</v>
      </c>
      <c r="E130" s="501">
        <v>6.1047560975609754</v>
      </c>
      <c r="F130" s="358">
        <v>55170.432488101309</v>
      </c>
      <c r="G130" s="311">
        <v>61003.357432488177</v>
      </c>
      <c r="H130" s="311">
        <v>66273.604464997421</v>
      </c>
      <c r="I130" s="529"/>
      <c r="J130" s="515"/>
      <c r="K130" s="515"/>
      <c r="L130" s="516"/>
      <c r="M130" s="22"/>
    </row>
    <row r="131" spans="1:13">
      <c r="A131" s="19"/>
      <c r="B131" s="499" t="s">
        <v>1139</v>
      </c>
      <c r="C131" s="166" t="s">
        <v>1140</v>
      </c>
      <c r="D131" s="500">
        <v>4.3899999999999997</v>
      </c>
      <c r="E131" s="501">
        <v>6.0496341463414636</v>
      </c>
      <c r="F131" s="358">
        <v>54695.001194742443</v>
      </c>
      <c r="G131" s="311">
        <v>60478.293749137185</v>
      </c>
      <c r="H131" s="311">
        <v>65701.485004570481</v>
      </c>
      <c r="I131" s="529"/>
      <c r="J131" s="515"/>
      <c r="K131" s="515"/>
      <c r="L131" s="516"/>
      <c r="M131" s="24"/>
    </row>
    <row r="132" spans="1:13">
      <c r="A132" s="12"/>
      <c r="B132" s="499" t="s">
        <v>1141</v>
      </c>
      <c r="C132" s="166" t="s">
        <v>1142</v>
      </c>
      <c r="D132" s="500">
        <v>4.3499999999999996</v>
      </c>
      <c r="E132" s="501">
        <v>5.9945121951219518</v>
      </c>
      <c r="F132" s="358">
        <v>54219.56990138354</v>
      </c>
      <c r="G132" s="311">
        <v>59953.230065786178</v>
      </c>
      <c r="H132" s="311">
        <v>65129.365544143438</v>
      </c>
      <c r="I132" s="529"/>
      <c r="J132" s="515"/>
      <c r="K132" s="515"/>
      <c r="L132" s="516"/>
      <c r="M132" s="7"/>
    </row>
    <row r="133" spans="1:13" ht="15.75" thickBot="1">
      <c r="A133" s="10"/>
      <c r="B133" s="502" t="s">
        <v>1143</v>
      </c>
      <c r="C133" s="174" t="s">
        <v>1144</v>
      </c>
      <c r="D133" s="503">
        <v>4.3099999999999996</v>
      </c>
      <c r="E133" s="504">
        <v>5.93939024390244</v>
      </c>
      <c r="F133" s="407">
        <v>53660.603246405408</v>
      </c>
      <c r="G133" s="335">
        <v>59331.578770088818</v>
      </c>
      <c r="H133" s="335">
        <v>64460.658471370138</v>
      </c>
      <c r="I133" s="530"/>
      <c r="J133" s="517"/>
      <c r="K133" s="517"/>
      <c r="L133" s="518"/>
      <c r="M133" s="9"/>
    </row>
    <row r="134" spans="1:13">
      <c r="A134" s="4"/>
      <c r="B134" s="367" t="s">
        <v>1145</v>
      </c>
      <c r="C134" s="182" t="s">
        <v>1146</v>
      </c>
      <c r="D134" s="505">
        <v>4.2699999999999996</v>
      </c>
      <c r="E134" s="506">
        <v>5.8879999999999999</v>
      </c>
      <c r="F134" s="305">
        <v>50560.6246293246</v>
      </c>
      <c r="G134" s="307">
        <v>53736.889581952943</v>
      </c>
      <c r="H134" s="307">
        <v>59345.180464917154</v>
      </c>
      <c r="I134" s="465"/>
      <c r="J134" s="307"/>
      <c r="K134" s="319"/>
      <c r="L134" s="308"/>
      <c r="M134" s="11"/>
    </row>
    <row r="135" spans="1:13">
      <c r="A135" s="12"/>
      <c r="B135" s="369" t="s">
        <v>1147</v>
      </c>
      <c r="C135" s="166" t="s">
        <v>1148</v>
      </c>
      <c r="D135" s="500">
        <v>4.2300000000000004</v>
      </c>
      <c r="E135" s="501">
        <v>5.8328430913348948</v>
      </c>
      <c r="F135" s="309">
        <v>50108.72122450373</v>
      </c>
      <c r="G135" s="311">
        <v>53255.576316459563</v>
      </c>
      <c r="H135" s="311">
        <v>58814.234809431662</v>
      </c>
      <c r="I135" s="464"/>
      <c r="J135" s="311"/>
      <c r="K135" s="321"/>
      <c r="L135" s="322"/>
      <c r="M135" s="18"/>
    </row>
    <row r="136" spans="1:13">
      <c r="A136" s="10"/>
      <c r="B136" s="369" t="s">
        <v>1149</v>
      </c>
      <c r="C136" s="166" t="s">
        <v>1150</v>
      </c>
      <c r="D136" s="500">
        <v>4.1900000000000004</v>
      </c>
      <c r="E136" s="501">
        <v>5.7776861826697896</v>
      </c>
      <c r="F136" s="309">
        <v>49656.817819682816</v>
      </c>
      <c r="G136" s="311">
        <v>52774.263050966183</v>
      </c>
      <c r="H136" s="311">
        <v>58283.289153946171</v>
      </c>
      <c r="I136" s="464"/>
      <c r="J136" s="311"/>
      <c r="K136" s="321"/>
      <c r="L136" s="322"/>
      <c r="M136" s="5"/>
    </row>
    <row r="137" spans="1:13">
      <c r="A137" s="10"/>
      <c r="B137" s="369" t="s">
        <v>1151</v>
      </c>
      <c r="C137" s="166" t="s">
        <v>1152</v>
      </c>
      <c r="D137" s="500">
        <v>4.1500000000000004</v>
      </c>
      <c r="E137" s="501">
        <v>5.7225292740046836</v>
      </c>
      <c r="F137" s="309">
        <v>49204.914414861923</v>
      </c>
      <c r="G137" s="311">
        <v>52292.949785472803</v>
      </c>
      <c r="H137" s="311">
        <v>57752.343498460636</v>
      </c>
      <c r="I137" s="464"/>
      <c r="J137" s="311"/>
      <c r="K137" s="321"/>
      <c r="L137" s="322"/>
      <c r="M137" s="20"/>
    </row>
    <row r="138" spans="1:13">
      <c r="A138" s="10"/>
      <c r="B138" s="369" t="s">
        <v>1153</v>
      </c>
      <c r="C138" s="166" t="s">
        <v>1154</v>
      </c>
      <c r="D138" s="500">
        <v>4.1100000000000003</v>
      </c>
      <c r="E138" s="501">
        <v>5.6673723653395776</v>
      </c>
      <c r="F138" s="309">
        <v>48753.011010041017</v>
      </c>
      <c r="G138" s="311">
        <v>51811.636519979416</v>
      </c>
      <c r="H138" s="311">
        <v>57221.39784297513</v>
      </c>
      <c r="I138" s="464"/>
      <c r="J138" s="311"/>
      <c r="K138" s="321"/>
      <c r="L138" s="322"/>
      <c r="M138" s="11"/>
    </row>
    <row r="139" spans="1:13" ht="15.75" thickBot="1">
      <c r="A139" s="4"/>
      <c r="B139" s="370" t="s">
        <v>1155</v>
      </c>
      <c r="C139" s="174" t="s">
        <v>1156</v>
      </c>
      <c r="D139" s="509">
        <v>4.07</v>
      </c>
      <c r="E139" s="504">
        <v>5.6120000000000001</v>
      </c>
      <c r="F139" s="334">
        <v>48217.57224360088</v>
      </c>
      <c r="G139" s="335">
        <v>51246.787892866792</v>
      </c>
      <c r="H139" s="335">
        <v>56593.864575143314</v>
      </c>
      <c r="I139" s="470"/>
      <c r="J139" s="335"/>
      <c r="K139" s="336"/>
      <c r="L139" s="337"/>
      <c r="M139" s="11"/>
    </row>
    <row r="140" spans="1:13">
      <c r="A140" s="12"/>
      <c r="B140" s="367" t="s">
        <v>1157</v>
      </c>
      <c r="C140" s="521" t="s">
        <v>1158</v>
      </c>
      <c r="D140" s="505">
        <v>4.03</v>
      </c>
      <c r="E140" s="506">
        <v>5.5609999999999999</v>
      </c>
      <c r="F140" s="329">
        <v>45965.785365623924</v>
      </c>
      <c r="G140" s="330">
        <v>48965.591154217356</v>
      </c>
      <c r="H140" s="330">
        <v>51965.396942810796</v>
      </c>
      <c r="I140" s="469">
        <v>55495.07087435521</v>
      </c>
      <c r="J140" s="330"/>
      <c r="K140" s="331"/>
      <c r="L140" s="332"/>
      <c r="M140" s="20"/>
    </row>
    <row r="141" spans="1:13">
      <c r="A141" s="12"/>
      <c r="B141" s="390" t="s">
        <v>1159</v>
      </c>
      <c r="C141" s="158" t="s">
        <v>1160</v>
      </c>
      <c r="D141" s="491">
        <v>3.99</v>
      </c>
      <c r="E141" s="492">
        <v>5.5058039702233241</v>
      </c>
      <c r="F141" s="305">
        <v>45531.527877206514</v>
      </c>
      <c r="G141" s="307">
        <v>48501.923805127466</v>
      </c>
      <c r="H141" s="307">
        <v>51472.319733048418</v>
      </c>
      <c r="I141" s="465">
        <v>54970.22588123881</v>
      </c>
      <c r="J141" s="307"/>
      <c r="K141" s="319"/>
      <c r="L141" s="308"/>
      <c r="M141" s="5"/>
    </row>
    <row r="142" spans="1:13">
      <c r="A142" s="10"/>
      <c r="B142" s="369" t="s">
        <v>1161</v>
      </c>
      <c r="C142" s="166" t="s">
        <v>1162</v>
      </c>
      <c r="D142" s="500">
        <v>3.9529999999999998</v>
      </c>
      <c r="E142" s="501">
        <v>5.4547476426798998</v>
      </c>
      <c r="F142" s="309">
        <v>45108.486437975786</v>
      </c>
      <c r="G142" s="311">
        <v>48049.472505224243</v>
      </c>
      <c r="H142" s="311">
        <v>50990.458572472693</v>
      </c>
      <c r="I142" s="464">
        <v>54454.903526522408</v>
      </c>
      <c r="J142" s="311"/>
      <c r="K142" s="321"/>
      <c r="L142" s="322"/>
      <c r="M142" s="18"/>
    </row>
    <row r="143" spans="1:13">
      <c r="A143" s="4"/>
      <c r="B143" s="369" t="s">
        <v>1163</v>
      </c>
      <c r="C143" s="522" t="s">
        <v>1164</v>
      </c>
      <c r="D143" s="500">
        <v>3.91</v>
      </c>
      <c r="E143" s="501">
        <v>5.3954119106699743</v>
      </c>
      <c r="F143" s="309">
        <v>44663.012900371716</v>
      </c>
      <c r="G143" s="311">
        <v>47574.589106947678</v>
      </c>
      <c r="H143" s="311">
        <v>50486.165313523663</v>
      </c>
      <c r="I143" s="464">
        <v>53919.345565206007</v>
      </c>
      <c r="J143" s="311"/>
      <c r="K143" s="321"/>
      <c r="L143" s="322"/>
      <c r="M143" s="20"/>
    </row>
    <row r="144" spans="1:13">
      <c r="A144" s="4"/>
      <c r="B144" s="390" t="s">
        <v>1165</v>
      </c>
      <c r="C144" s="158" t="s">
        <v>1166</v>
      </c>
      <c r="D144" s="511">
        <v>3.87</v>
      </c>
      <c r="E144" s="501">
        <v>5.34</v>
      </c>
      <c r="F144" s="305">
        <v>44228.755411954298</v>
      </c>
      <c r="G144" s="307">
        <v>47110.921757857795</v>
      </c>
      <c r="H144" s="307">
        <v>49993.088103761271</v>
      </c>
      <c r="I144" s="465">
        <v>53393.310242289597</v>
      </c>
      <c r="J144" s="307"/>
      <c r="K144" s="319"/>
      <c r="L144" s="308"/>
      <c r="M144" s="5"/>
    </row>
    <row r="145" spans="1:13" ht="15.75" thickBot="1">
      <c r="A145" s="19"/>
      <c r="B145" s="370" t="s">
        <v>1167</v>
      </c>
      <c r="C145" s="174" t="s">
        <v>1168</v>
      </c>
      <c r="D145" s="503">
        <v>3.83</v>
      </c>
      <c r="E145" s="504">
        <v>5.2850000000000001</v>
      </c>
      <c r="F145" s="325">
        <v>43710.96256191763</v>
      </c>
      <c r="G145" s="326">
        <v>46563.719047148639</v>
      </c>
      <c r="H145" s="326">
        <v>49416.475532379663</v>
      </c>
      <c r="I145" s="471">
        <v>52771.951659761406</v>
      </c>
      <c r="J145" s="326"/>
      <c r="K145" s="327"/>
      <c r="L145" s="328"/>
      <c r="M145" s="5"/>
    </row>
    <row r="146" spans="1:13">
      <c r="A146" s="12"/>
      <c r="B146" s="367" t="s">
        <v>1169</v>
      </c>
      <c r="C146" s="182" t="s">
        <v>1170</v>
      </c>
      <c r="D146" s="488">
        <v>3.8</v>
      </c>
      <c r="E146" s="506">
        <v>5.234</v>
      </c>
      <c r="F146" s="409">
        <v>41055.414604475656</v>
      </c>
      <c r="G146" s="330">
        <v>43314.091904122477</v>
      </c>
      <c r="H146" s="330">
        <v>45572.769203769283</v>
      </c>
      <c r="I146" s="526">
        <v>47860.4292116742</v>
      </c>
      <c r="J146" s="330">
        <v>56206.060154490886</v>
      </c>
      <c r="K146" s="331"/>
      <c r="L146" s="332"/>
      <c r="M146" s="5"/>
    </row>
    <row r="147" spans="1:13">
      <c r="A147" s="19"/>
      <c r="B147" s="369" t="s">
        <v>1171</v>
      </c>
      <c r="C147" s="166" t="s">
        <v>1172</v>
      </c>
      <c r="D147" s="500">
        <v>3.76</v>
      </c>
      <c r="E147" s="501">
        <v>5.1789052631578949</v>
      </c>
      <c r="F147" s="358">
        <v>40644.685004596256</v>
      </c>
      <c r="G147" s="311">
        <v>42879.834415705067</v>
      </c>
      <c r="H147" s="311">
        <v>45114.983826813906</v>
      </c>
      <c r="I147" s="461">
        <v>47379.633292285806</v>
      </c>
      <c r="J147" s="311">
        <v>55639.822666198408</v>
      </c>
      <c r="K147" s="321"/>
      <c r="L147" s="322"/>
      <c r="M147" s="18"/>
    </row>
    <row r="148" spans="1:13">
      <c r="A148" s="19"/>
      <c r="B148" s="369" t="s">
        <v>1173</v>
      </c>
      <c r="C148" s="166" t="s">
        <v>1174</v>
      </c>
      <c r="D148" s="500">
        <v>3.72</v>
      </c>
      <c r="E148" s="501">
        <v>5.1238105263157907</v>
      </c>
      <c r="F148" s="358">
        <v>40233.955404716835</v>
      </c>
      <c r="G148" s="311">
        <v>42445.576927287664</v>
      </c>
      <c r="H148" s="311">
        <v>44657.198449858523</v>
      </c>
      <c r="I148" s="461">
        <v>46897.647043097408</v>
      </c>
      <c r="J148" s="311">
        <v>55073.585177905894</v>
      </c>
      <c r="K148" s="321"/>
      <c r="L148" s="322"/>
      <c r="M148" s="20"/>
    </row>
    <row r="149" spans="1:13">
      <c r="A149" s="4"/>
      <c r="B149" s="369" t="s">
        <v>1175</v>
      </c>
      <c r="C149" s="166" t="s">
        <v>1176</v>
      </c>
      <c r="D149" s="500">
        <v>3.68</v>
      </c>
      <c r="E149" s="501">
        <v>5.0687157894736856</v>
      </c>
      <c r="F149" s="358">
        <v>39823.225804837399</v>
      </c>
      <c r="G149" s="311">
        <v>42011.319438870254</v>
      </c>
      <c r="H149" s="311">
        <v>44199.413072903124</v>
      </c>
      <c r="I149" s="461">
        <v>46415.660793909017</v>
      </c>
      <c r="J149" s="311">
        <v>54507.347689613409</v>
      </c>
      <c r="K149" s="321"/>
      <c r="L149" s="322"/>
      <c r="M149" s="20"/>
    </row>
    <row r="150" spans="1:13">
      <c r="A150" s="4"/>
      <c r="B150" s="369" t="s">
        <v>1177</v>
      </c>
      <c r="C150" s="166" t="s">
        <v>1178</v>
      </c>
      <c r="D150" s="500">
        <v>3.64</v>
      </c>
      <c r="E150" s="501">
        <v>5.0136210526315805</v>
      </c>
      <c r="F150" s="358">
        <v>39328.96084333874</v>
      </c>
      <c r="G150" s="311">
        <v>41493.5265888336</v>
      </c>
      <c r="H150" s="311">
        <v>43658.092334328474</v>
      </c>
      <c r="I150" s="461">
        <v>45851.424472537212</v>
      </c>
      <c r="J150" s="311">
        <v>53844.522588974593</v>
      </c>
      <c r="K150" s="321"/>
      <c r="L150" s="322"/>
      <c r="M150" s="5"/>
    </row>
    <row r="151" spans="1:13" ht="15.75" thickBot="1">
      <c r="A151" s="37"/>
      <c r="B151" s="370" t="s">
        <v>1179</v>
      </c>
      <c r="C151" s="174" t="s">
        <v>1180</v>
      </c>
      <c r="D151" s="503">
        <v>3.6</v>
      </c>
      <c r="E151" s="504">
        <v>4.9585263157894754</v>
      </c>
      <c r="F151" s="407">
        <v>38918.231243459326</v>
      </c>
      <c r="G151" s="335">
        <v>41059.269100416204</v>
      </c>
      <c r="H151" s="335">
        <v>43200.306957373075</v>
      </c>
      <c r="I151" s="527">
        <v>45369.438223348814</v>
      </c>
      <c r="J151" s="335">
        <v>53278.285100682107</v>
      </c>
      <c r="K151" s="336"/>
      <c r="L151" s="337"/>
      <c r="M151" s="18"/>
    </row>
    <row r="152" spans="1:13">
      <c r="A152" s="8"/>
      <c r="B152" s="367" t="s">
        <v>1181</v>
      </c>
      <c r="C152" s="182" t="s">
        <v>1182</v>
      </c>
      <c r="D152" s="505">
        <v>3.56</v>
      </c>
      <c r="E152" s="506">
        <v>4.907</v>
      </c>
      <c r="F152" s="305">
        <v>36286.012856893794</v>
      </c>
      <c r="G152" s="307">
        <v>38507.501643579912</v>
      </c>
      <c r="H152" s="307">
        <v>39566.256627789349</v>
      </c>
      <c r="I152" s="465">
        <v>41711.38903954441</v>
      </c>
      <c r="J152" s="307">
        <v>47506.919009360194</v>
      </c>
      <c r="K152" s="319">
        <v>50594.537643970725</v>
      </c>
      <c r="L152" s="308"/>
      <c r="M152" s="18"/>
    </row>
    <row r="153" spans="1:13">
      <c r="A153" s="38"/>
      <c r="B153" s="369" t="s">
        <v>1183</v>
      </c>
      <c r="C153" s="166" t="s">
        <v>1184</v>
      </c>
      <c r="D153" s="500">
        <v>3.52</v>
      </c>
      <c r="E153" s="501">
        <v>4.8518651685393248</v>
      </c>
      <c r="F153" s="309">
        <v>35898.911831920886</v>
      </c>
      <c r="G153" s="311">
        <v>38096.77204370049</v>
      </c>
      <c r="H153" s="311">
        <v>39143.763083640937</v>
      </c>
      <c r="I153" s="464">
        <v>41265.208188098404</v>
      </c>
      <c r="J153" s="311">
        <v>46996.195883194327</v>
      </c>
      <c r="K153" s="321">
        <v>50051.828044216214</v>
      </c>
      <c r="L153" s="322"/>
      <c r="M153" s="11"/>
    </row>
    <row r="154" spans="1:13">
      <c r="A154" s="8"/>
      <c r="B154" s="369" t="s">
        <v>1185</v>
      </c>
      <c r="C154" s="166" t="s">
        <v>1186</v>
      </c>
      <c r="D154" s="500">
        <v>3.48</v>
      </c>
      <c r="E154" s="501">
        <v>4.7967303370786505</v>
      </c>
      <c r="F154" s="309">
        <v>35511.810806947971</v>
      </c>
      <c r="G154" s="311">
        <v>37686.042443821076</v>
      </c>
      <c r="H154" s="311">
        <v>38721.269539492547</v>
      </c>
      <c r="I154" s="464">
        <v>40819.027336652398</v>
      </c>
      <c r="J154" s="311">
        <v>46485.472757028489</v>
      </c>
      <c r="K154" s="321">
        <v>49509.118444461717</v>
      </c>
      <c r="L154" s="322"/>
      <c r="M154" s="20"/>
    </row>
    <row r="155" spans="1:13">
      <c r="A155" s="39"/>
      <c r="B155" s="369" t="s">
        <v>1187</v>
      </c>
      <c r="C155" s="166" t="s">
        <v>1188</v>
      </c>
      <c r="D155" s="500">
        <v>3.44</v>
      </c>
      <c r="E155" s="501">
        <v>4.7415955056179762</v>
      </c>
      <c r="F155" s="309">
        <v>35124.709781975078</v>
      </c>
      <c r="G155" s="311">
        <v>37275.312843941654</v>
      </c>
      <c r="H155" s="311">
        <v>38298.775995344113</v>
      </c>
      <c r="I155" s="464">
        <v>40372.846485206399</v>
      </c>
      <c r="J155" s="311">
        <v>45974.749630862607</v>
      </c>
      <c r="K155" s="321">
        <v>48966.408844707221</v>
      </c>
      <c r="L155" s="322"/>
      <c r="M155" s="11"/>
    </row>
    <row r="156" spans="1:13">
      <c r="A156" s="40"/>
      <c r="B156" s="369" t="s">
        <v>1189</v>
      </c>
      <c r="C156" s="166" t="s">
        <v>1190</v>
      </c>
      <c r="D156" s="500">
        <v>3.4</v>
      </c>
      <c r="E156" s="501">
        <v>4.6864606741573018</v>
      </c>
      <c r="F156" s="309">
        <v>34737.60875700217</v>
      </c>
      <c r="G156" s="311">
        <v>36864.58324406224</v>
      </c>
      <c r="H156" s="311">
        <v>37876.282451195708</v>
      </c>
      <c r="I156" s="464">
        <v>39926.665633760407</v>
      </c>
      <c r="J156" s="311">
        <v>45464.026504696718</v>
      </c>
      <c r="K156" s="321">
        <v>48423.699244952724</v>
      </c>
      <c r="L156" s="322"/>
      <c r="M156" s="11"/>
    </row>
    <row r="157" spans="1:13" ht="15.75" thickBot="1">
      <c r="A157" s="41"/>
      <c r="B157" s="370" t="s">
        <v>1191</v>
      </c>
      <c r="C157" s="174" t="s">
        <v>1192</v>
      </c>
      <c r="D157" s="503">
        <v>3.36</v>
      </c>
      <c r="E157" s="504">
        <v>4.6313258426966275</v>
      </c>
      <c r="F157" s="334">
        <v>34272.904685728769</v>
      </c>
      <c r="G157" s="335">
        <v>36370.318282563574</v>
      </c>
      <c r="H157" s="335">
        <v>37370.253545428044</v>
      </c>
      <c r="I157" s="470">
        <v>39397.044380331005</v>
      </c>
      <c r="J157" s="335">
        <v>44869.768016911614</v>
      </c>
      <c r="K157" s="336">
        <v>47784.402032851867</v>
      </c>
      <c r="L157" s="337"/>
      <c r="M157" s="20"/>
    </row>
    <row r="158" spans="1:13">
      <c r="A158" s="19"/>
      <c r="B158" s="367" t="s">
        <v>1193</v>
      </c>
      <c r="C158" s="182" t="s">
        <v>1194</v>
      </c>
      <c r="D158" s="505">
        <v>3.32</v>
      </c>
      <c r="E158" s="506">
        <v>4.58</v>
      </c>
      <c r="F158" s="409">
        <v>32897.632342160388</v>
      </c>
      <c r="G158" s="510">
        <v>33885.803660755861</v>
      </c>
      <c r="H158" s="330">
        <v>34873.974979351347</v>
      </c>
      <c r="I158" s="469">
        <v>36480.19558091701</v>
      </c>
      <c r="J158" s="330">
        <v>40406.359616363821</v>
      </c>
      <c r="K158" s="331">
        <v>42382.702253554788</v>
      </c>
      <c r="L158" s="332">
        <v>45759.435455204177</v>
      </c>
      <c r="M158" s="21"/>
    </row>
    <row r="159" spans="1:13">
      <c r="A159" s="4"/>
      <c r="B159" s="369" t="s">
        <v>1195</v>
      </c>
      <c r="C159" s="166" t="s">
        <v>1196</v>
      </c>
      <c r="D159" s="500">
        <v>3.28</v>
      </c>
      <c r="E159" s="501">
        <v>4.5248192771084339</v>
      </c>
      <c r="F159" s="358">
        <v>32522.295261456464</v>
      </c>
      <c r="G159" s="310">
        <v>33498.70263578296</v>
      </c>
      <c r="H159" s="311">
        <v>34475.110010109449</v>
      </c>
      <c r="I159" s="464">
        <v>36063.059007723001</v>
      </c>
      <c r="J159" s="311">
        <v>39942.692267273931</v>
      </c>
      <c r="K159" s="321">
        <v>41895.507015926916</v>
      </c>
      <c r="L159" s="322">
        <v>45234.371771853162</v>
      </c>
      <c r="M159" s="24"/>
    </row>
    <row r="160" spans="1:13">
      <c r="A160" s="10"/>
      <c r="B160" s="369" t="s">
        <v>1197</v>
      </c>
      <c r="C160" s="166" t="s">
        <v>1198</v>
      </c>
      <c r="D160" s="500">
        <v>3.24</v>
      </c>
      <c r="E160" s="501">
        <v>4.4696385542168677</v>
      </c>
      <c r="F160" s="358">
        <v>32146.958180752546</v>
      </c>
      <c r="G160" s="310">
        <v>33111.601610810045</v>
      </c>
      <c r="H160" s="311">
        <v>34076.245040867543</v>
      </c>
      <c r="I160" s="464">
        <v>35645.922434529006</v>
      </c>
      <c r="J160" s="311">
        <v>39479.024918184034</v>
      </c>
      <c r="K160" s="321">
        <v>41408.311778299038</v>
      </c>
      <c r="L160" s="322">
        <v>44709.308088502163</v>
      </c>
      <c r="M160" s="22"/>
    </row>
    <row r="161" spans="1:13">
      <c r="A161" s="12"/>
      <c r="B161" s="369" t="s">
        <v>1199</v>
      </c>
      <c r="C161" s="166" t="s">
        <v>1200</v>
      </c>
      <c r="D161" s="507">
        <v>3.2</v>
      </c>
      <c r="E161" s="501">
        <v>4.415</v>
      </c>
      <c r="F161" s="358">
        <v>31771.621100048647</v>
      </c>
      <c r="G161" s="310">
        <v>32724.500585837148</v>
      </c>
      <c r="H161" s="311">
        <v>33677.380071625645</v>
      </c>
      <c r="I161" s="464">
        <v>35228.785861335004</v>
      </c>
      <c r="J161" s="311">
        <v>39015.357569094151</v>
      </c>
      <c r="K161" s="321">
        <v>40921.116540671159</v>
      </c>
      <c r="L161" s="322">
        <v>44184.244405151134</v>
      </c>
      <c r="M161" s="23"/>
    </row>
    <row r="162" spans="1:13">
      <c r="A162" s="19"/>
      <c r="B162" s="369" t="s">
        <v>1201</v>
      </c>
      <c r="C162" s="166" t="s">
        <v>1202</v>
      </c>
      <c r="D162" s="500">
        <v>3.16</v>
      </c>
      <c r="E162" s="501">
        <v>3.8650000000000002</v>
      </c>
      <c r="F162" s="358">
        <v>31396.284019344734</v>
      </c>
      <c r="G162" s="310">
        <v>32337.399560864247</v>
      </c>
      <c r="H162" s="311">
        <v>33278.515102383746</v>
      </c>
      <c r="I162" s="464">
        <v>34812.839617941005</v>
      </c>
      <c r="J162" s="311">
        <v>38551.690220004268</v>
      </c>
      <c r="K162" s="321">
        <v>40433.92130304328</v>
      </c>
      <c r="L162" s="322">
        <v>43659.180721800119</v>
      </c>
      <c r="M162" s="9"/>
    </row>
    <row r="163" spans="1:13" ht="15.75" thickBot="1">
      <c r="A163" s="19"/>
      <c r="B163" s="370" t="s">
        <v>1203</v>
      </c>
      <c r="C163" s="174" t="s">
        <v>1204</v>
      </c>
      <c r="D163" s="503">
        <v>3.12</v>
      </c>
      <c r="E163" s="504">
        <v>3.3149999999999999</v>
      </c>
      <c r="F163" s="366">
        <v>30943.343892340326</v>
      </c>
      <c r="G163" s="313">
        <v>31872.695489590842</v>
      </c>
      <c r="H163" s="314">
        <v>32802.047086841354</v>
      </c>
      <c r="I163" s="466">
        <v>34312.262642763599</v>
      </c>
      <c r="J163" s="314">
        <v>38004.487509295126</v>
      </c>
      <c r="K163" s="343">
        <v>39863.190703796157</v>
      </c>
      <c r="L163" s="345">
        <v>43037.529426102781</v>
      </c>
      <c r="M163" s="42"/>
    </row>
    <row r="164" spans="1:13">
      <c r="A164" s="8"/>
      <c r="B164" s="367" t="s">
        <v>1205</v>
      </c>
      <c r="C164" s="182" t="s">
        <v>1206</v>
      </c>
      <c r="D164" s="505">
        <v>3.08</v>
      </c>
      <c r="E164" s="506">
        <v>4.2519999999999998</v>
      </c>
      <c r="F164" s="338">
        <v>30109.212985145648</v>
      </c>
      <c r="G164" s="318">
        <v>31026.800638127177</v>
      </c>
      <c r="H164" s="318">
        <v>31485.594464617934</v>
      </c>
      <c r="I164" s="463">
        <v>31969.259698543206</v>
      </c>
      <c r="J164" s="318">
        <v>34329.263374769907</v>
      </c>
      <c r="K164" s="339">
        <v>35705.644854242186</v>
      </c>
      <c r="L164" s="341">
        <v>39375.995466168271</v>
      </c>
      <c r="M164" s="11"/>
    </row>
    <row r="165" spans="1:13">
      <c r="A165" s="38"/>
      <c r="B165" s="369" t="s">
        <v>1207</v>
      </c>
      <c r="C165" s="166" t="s">
        <v>1208</v>
      </c>
      <c r="D165" s="500">
        <v>3.04</v>
      </c>
      <c r="E165" s="501">
        <v>4.1967792207792209</v>
      </c>
      <c r="F165" s="309">
        <v>29739.757876576241</v>
      </c>
      <c r="G165" s="311">
        <v>30645.581585288761</v>
      </c>
      <c r="H165" s="311">
        <v>31098.493439645023</v>
      </c>
      <c r="I165" s="464">
        <v>31576.04801560441</v>
      </c>
      <c r="J165" s="311">
        <v>33906.769830621502</v>
      </c>
      <c r="K165" s="321">
        <v>35265.505393690291</v>
      </c>
      <c r="L165" s="322">
        <v>38888.800228540407</v>
      </c>
      <c r="M165" s="11"/>
    </row>
    <row r="166" spans="1:13">
      <c r="A166" s="8"/>
      <c r="B166" s="369" t="s">
        <v>1209</v>
      </c>
      <c r="C166" s="166" t="s">
        <v>1210</v>
      </c>
      <c r="D166" s="500">
        <v>3</v>
      </c>
      <c r="E166" s="501">
        <v>4.1415584415584421</v>
      </c>
      <c r="F166" s="309">
        <v>29370.302768006812</v>
      </c>
      <c r="G166" s="311">
        <v>30264.362532450348</v>
      </c>
      <c r="H166" s="311">
        <v>30711.392414672111</v>
      </c>
      <c r="I166" s="464">
        <v>31182.836332665604</v>
      </c>
      <c r="J166" s="311">
        <v>33484.276286473098</v>
      </c>
      <c r="K166" s="321">
        <v>34825.36593313839</v>
      </c>
      <c r="L166" s="322">
        <v>38401.604990912514</v>
      </c>
      <c r="M166" s="20"/>
    </row>
    <row r="167" spans="1:13">
      <c r="A167" s="39"/>
      <c r="B167" s="369" t="s">
        <v>1211</v>
      </c>
      <c r="C167" s="166" t="s">
        <v>1212</v>
      </c>
      <c r="D167" s="500">
        <v>2.96</v>
      </c>
      <c r="E167" s="501">
        <v>4.0863376623376633</v>
      </c>
      <c r="F167" s="309">
        <v>29000.847659437411</v>
      </c>
      <c r="G167" s="311">
        <v>29883.14347961195</v>
      </c>
      <c r="H167" s="311">
        <v>30324.291389699199</v>
      </c>
      <c r="I167" s="464">
        <v>30789.624649726804</v>
      </c>
      <c r="J167" s="311">
        <v>33061.782742324685</v>
      </c>
      <c r="K167" s="321">
        <v>34385.226472586488</v>
      </c>
      <c r="L167" s="322">
        <v>37914.40975328465</v>
      </c>
      <c r="M167" s="5"/>
    </row>
    <row r="168" spans="1:13">
      <c r="A168" s="40"/>
      <c r="B168" s="369" t="s">
        <v>1213</v>
      </c>
      <c r="C168" s="166" t="s">
        <v>1214</v>
      </c>
      <c r="D168" s="500">
        <v>2.92</v>
      </c>
      <c r="E168" s="501">
        <v>4.0311168831168835</v>
      </c>
      <c r="F168" s="309">
        <v>28631.392550867986</v>
      </c>
      <c r="G168" s="311">
        <v>29501.924426773534</v>
      </c>
      <c r="H168" s="311">
        <v>29937.190364726299</v>
      </c>
      <c r="I168" s="464">
        <v>30396.412966788004</v>
      </c>
      <c r="J168" s="311">
        <v>32639.289198176273</v>
      </c>
      <c r="K168" s="321">
        <v>33945.087012034586</v>
      </c>
      <c r="L168" s="322">
        <v>37427.214515656771</v>
      </c>
      <c r="M168" s="11"/>
    </row>
    <row r="169" spans="1:13" ht="15.75" thickBot="1">
      <c r="A169" s="41"/>
      <c r="B169" s="370" t="s">
        <v>1215</v>
      </c>
      <c r="C169" s="174" t="s">
        <v>1216</v>
      </c>
      <c r="D169" s="503">
        <v>2.88</v>
      </c>
      <c r="E169" s="504">
        <v>3.9758961038961043</v>
      </c>
      <c r="F169" s="325">
        <v>28184.334395998067</v>
      </c>
      <c r="G169" s="326">
        <v>29043.102327634617</v>
      </c>
      <c r="H169" s="326">
        <v>29472.486293452905</v>
      </c>
      <c r="I169" s="471">
        <v>29924.962207503006</v>
      </c>
      <c r="J169" s="326">
        <v>32133.26029240861</v>
      </c>
      <c r="K169" s="327">
        <v>33421.412189863433</v>
      </c>
      <c r="L169" s="328">
        <v>36856.483916409634</v>
      </c>
      <c r="M169" s="18"/>
    </row>
    <row r="170" spans="1:13">
      <c r="A170" s="19"/>
      <c r="B170" s="367" t="s">
        <v>1217</v>
      </c>
      <c r="C170" s="182" t="s">
        <v>1218</v>
      </c>
      <c r="D170" s="505">
        <v>2.85</v>
      </c>
      <c r="E170" s="506">
        <v>3.9249999999999998</v>
      </c>
      <c r="F170" s="409">
        <v>27428.764124367124</v>
      </c>
      <c r="G170" s="330">
        <v>27852.266118050909</v>
      </c>
      <c r="H170" s="330">
        <v>28699.270105418451</v>
      </c>
      <c r="I170" s="469">
        <v>28721.224500546607</v>
      </c>
      <c r="J170" s="330">
        <v>29969.77608646981</v>
      </c>
      <c r="K170" s="331">
        <v>31240.28206752113</v>
      </c>
      <c r="L170" s="332">
        <v>33865.66354730133</v>
      </c>
      <c r="M170" s="5"/>
    </row>
    <row r="171" spans="1:13">
      <c r="A171" s="4"/>
      <c r="B171" s="369" t="s">
        <v>1219</v>
      </c>
      <c r="C171" s="166" t="s">
        <v>1220</v>
      </c>
      <c r="D171" s="500">
        <v>2.8</v>
      </c>
      <c r="E171" s="501">
        <v>3.856140350877193</v>
      </c>
      <c r="F171" s="358">
        <v>27027.804157309962</v>
      </c>
      <c r="G171" s="311">
        <v>27445.424178859248</v>
      </c>
      <c r="H171" s="311">
        <v>28280.664221957817</v>
      </c>
      <c r="I171" s="464">
        <v>28303.444502988605</v>
      </c>
      <c r="J171" s="311">
        <v>29533.524286605651</v>
      </c>
      <c r="K171" s="321">
        <v>30786.384351253502</v>
      </c>
      <c r="L171" s="322">
        <v>33376.373311858202</v>
      </c>
      <c r="M171" s="20"/>
    </row>
    <row r="172" spans="1:13">
      <c r="A172" s="10"/>
      <c r="B172" s="369" t="s">
        <v>1221</v>
      </c>
      <c r="C172" s="166" t="s">
        <v>1222</v>
      </c>
      <c r="D172" s="500">
        <v>2.77</v>
      </c>
      <c r="E172" s="501">
        <v>3.8148245614035088</v>
      </c>
      <c r="F172" s="358">
        <v>26701.617851497289</v>
      </c>
      <c r="G172" s="311">
        <v>27113.35590091208</v>
      </c>
      <c r="H172" s="311">
        <v>27936.831999741647</v>
      </c>
      <c r="I172" s="464">
        <v>27958.274623230598</v>
      </c>
      <c r="J172" s="311">
        <v>29172.046147986006</v>
      </c>
      <c r="K172" s="321">
        <v>30407.26029623035</v>
      </c>
      <c r="L172" s="322">
        <v>32961.856737659538</v>
      </c>
      <c r="M172" s="5"/>
    </row>
    <row r="173" spans="1:13">
      <c r="A173" s="12"/>
      <c r="B173" s="369" t="s">
        <v>1223</v>
      </c>
      <c r="C173" s="166" t="s">
        <v>1224</v>
      </c>
      <c r="D173" s="500">
        <v>2.73</v>
      </c>
      <c r="E173" s="501">
        <v>3.7597368421052635</v>
      </c>
      <c r="F173" s="358">
        <v>26338.04471506237</v>
      </c>
      <c r="G173" s="311">
        <v>26743.900792342651</v>
      </c>
      <c r="H173" s="311">
        <v>27555.612946903228</v>
      </c>
      <c r="I173" s="464">
        <v>27576.204519672607</v>
      </c>
      <c r="J173" s="311">
        <v>28773.1811787441</v>
      </c>
      <c r="K173" s="321">
        <v>29990.749410584955</v>
      </c>
      <c r="L173" s="322">
        <v>32509.953332838642</v>
      </c>
      <c r="M173" s="20"/>
    </row>
    <row r="174" spans="1:13">
      <c r="A174" s="19"/>
      <c r="B174" s="369" t="s">
        <v>1225</v>
      </c>
      <c r="C174" s="166" t="s">
        <v>1226</v>
      </c>
      <c r="D174" s="500">
        <v>2.69</v>
      </c>
      <c r="E174" s="501">
        <v>3.7046491228070177</v>
      </c>
      <c r="F174" s="358">
        <v>25974.471578627446</v>
      </c>
      <c r="G174" s="311">
        <v>26374.44568377324</v>
      </c>
      <c r="H174" s="311">
        <v>27174.393894064815</v>
      </c>
      <c r="I174" s="464">
        <v>27195.324745914604</v>
      </c>
      <c r="J174" s="311">
        <v>28374.316209502202</v>
      </c>
      <c r="K174" s="321">
        <v>29574.238524939563</v>
      </c>
      <c r="L174" s="322">
        <v>32058.049928017739</v>
      </c>
      <c r="M174" s="20"/>
    </row>
    <row r="175" spans="1:13" ht="15.75" thickBot="1">
      <c r="A175" s="19"/>
      <c r="B175" s="370" t="s">
        <v>1227</v>
      </c>
      <c r="C175" s="174" t="s">
        <v>1228</v>
      </c>
      <c r="D175" s="503">
        <v>2.65</v>
      </c>
      <c r="E175" s="504">
        <v>3.6495614035087725</v>
      </c>
      <c r="F175" s="407">
        <v>25533.295395892041</v>
      </c>
      <c r="G175" s="523">
        <v>25927.387528903335</v>
      </c>
      <c r="H175" s="335">
        <v>26715.57179492592</v>
      </c>
      <c r="I175" s="470">
        <v>26736.205895810406</v>
      </c>
      <c r="J175" s="335">
        <v>27897.848193959802</v>
      </c>
      <c r="K175" s="336">
        <v>29080.124592993674</v>
      </c>
      <c r="L175" s="337">
        <v>31522.611161577595</v>
      </c>
      <c r="M175" s="11"/>
    </row>
    <row r="176" spans="1:13">
      <c r="A176" s="12"/>
      <c r="B176" s="367" t="s">
        <v>1229</v>
      </c>
      <c r="C176" s="182" t="s">
        <v>1230</v>
      </c>
      <c r="D176" s="505">
        <v>2.61</v>
      </c>
      <c r="E176" s="506">
        <v>3.5979999999999999</v>
      </c>
      <c r="F176" s="329">
        <v>24781.512098580319</v>
      </c>
      <c r="G176" s="330">
        <v>25169.722259457129</v>
      </c>
      <c r="H176" s="330">
        <v>25557.932420333917</v>
      </c>
      <c r="I176" s="469">
        <v>25966.228066086001</v>
      </c>
      <c r="J176" s="330">
        <v>26722.562902964306</v>
      </c>
      <c r="K176" s="331">
        <v>27498.983224717904</v>
      </c>
      <c r="L176" s="332">
        <v>28663.613707348301</v>
      </c>
      <c r="M176" s="18"/>
    </row>
    <row r="177" spans="1:13">
      <c r="A177" s="10"/>
      <c r="B177" s="369" t="s">
        <v>1231</v>
      </c>
      <c r="C177" s="166" t="s">
        <v>1232</v>
      </c>
      <c r="D177" s="500">
        <v>2.57</v>
      </c>
      <c r="E177" s="501">
        <v>3.5428582375478923</v>
      </c>
      <c r="F177" s="309">
        <v>24423.820934279902</v>
      </c>
      <c r="G177" s="311">
        <v>24806.149123022202</v>
      </c>
      <c r="H177" s="311">
        <v>25188.477311764502</v>
      </c>
      <c r="I177" s="464">
        <v>25590.919082018401</v>
      </c>
      <c r="J177" s="311">
        <v>26335.461877991398</v>
      </c>
      <c r="K177" s="321">
        <v>27100.118255476009</v>
      </c>
      <c r="L177" s="322">
        <v>28247.102821702902</v>
      </c>
      <c r="M177" s="11"/>
    </row>
    <row r="178" spans="1:13">
      <c r="A178" s="4"/>
      <c r="B178" s="369" t="s">
        <v>1233</v>
      </c>
      <c r="C178" s="166" t="s">
        <v>1234</v>
      </c>
      <c r="D178" s="500">
        <v>2.5299999999999998</v>
      </c>
      <c r="E178" s="501">
        <v>3.4877164750957848</v>
      </c>
      <c r="F178" s="309">
        <v>24066.129769979478</v>
      </c>
      <c r="G178" s="311">
        <v>24442.575986587282</v>
      </c>
      <c r="H178" s="311">
        <v>24819.02220319508</v>
      </c>
      <c r="I178" s="464">
        <v>25215.610097950805</v>
      </c>
      <c r="J178" s="311">
        <v>25948.36085301849</v>
      </c>
      <c r="K178" s="321">
        <v>26701.2532862341</v>
      </c>
      <c r="L178" s="322">
        <v>27830.591936057506</v>
      </c>
      <c r="M178" s="20"/>
    </row>
    <row r="179" spans="1:13">
      <c r="A179" s="12"/>
      <c r="B179" s="369" t="s">
        <v>1235</v>
      </c>
      <c r="C179" s="166" t="s">
        <v>1236</v>
      </c>
      <c r="D179" s="500">
        <v>2.4900000000000002</v>
      </c>
      <c r="E179" s="501">
        <v>3.4325747126436785</v>
      </c>
      <c r="F179" s="309">
        <v>23708.438605679057</v>
      </c>
      <c r="G179" s="311">
        <v>24079.002850152367</v>
      </c>
      <c r="H179" s="311">
        <v>24449.567094625669</v>
      </c>
      <c r="I179" s="464">
        <v>24840.301113883204</v>
      </c>
      <c r="J179" s="311">
        <v>25561.25982804559</v>
      </c>
      <c r="K179" s="321">
        <v>26302.388316992201</v>
      </c>
      <c r="L179" s="322">
        <v>27414.081050412118</v>
      </c>
      <c r="M179" s="20"/>
    </row>
    <row r="180" spans="1:13">
      <c r="A180" s="10"/>
      <c r="B180" s="369" t="s">
        <v>1237</v>
      </c>
      <c r="C180" s="166" t="s">
        <v>1238</v>
      </c>
      <c r="D180" s="500">
        <v>2.4500000000000002</v>
      </c>
      <c r="E180" s="501">
        <v>3.377432950191571</v>
      </c>
      <c r="F180" s="309">
        <v>23350.747441378644</v>
      </c>
      <c r="G180" s="311">
        <v>23715.429713717447</v>
      </c>
      <c r="H180" s="311">
        <v>24080.111986056258</v>
      </c>
      <c r="I180" s="464">
        <v>24463.801800015604</v>
      </c>
      <c r="J180" s="311">
        <v>25174.158803072693</v>
      </c>
      <c r="K180" s="321">
        <v>25903.523347750306</v>
      </c>
      <c r="L180" s="322">
        <v>26997.570164766737</v>
      </c>
      <c r="M180" s="5"/>
    </row>
    <row r="181" spans="1:13" ht="15.75" thickBot="1">
      <c r="A181" s="10"/>
      <c r="B181" s="370" t="s">
        <v>1239</v>
      </c>
      <c r="C181" s="174" t="s">
        <v>1240</v>
      </c>
      <c r="D181" s="503">
        <v>2.41</v>
      </c>
      <c r="E181" s="504">
        <v>3.3222911877394639</v>
      </c>
      <c r="F181" s="334">
        <v>22915.45323077773</v>
      </c>
      <c r="G181" s="335">
        <v>23274.25353098203</v>
      </c>
      <c r="H181" s="335">
        <v>23633.053831186346</v>
      </c>
      <c r="I181" s="470">
        <v>24011.444069401809</v>
      </c>
      <c r="J181" s="335">
        <v>24709.45473179928</v>
      </c>
      <c r="K181" s="336">
        <v>25427.055332207914</v>
      </c>
      <c r="L181" s="337">
        <v>26503.456232820841</v>
      </c>
      <c r="M181" s="11"/>
    </row>
    <row r="182" spans="1:13">
      <c r="A182" s="10"/>
      <c r="B182" s="367" t="s">
        <v>1241</v>
      </c>
      <c r="C182" s="182" t="s">
        <v>1242</v>
      </c>
      <c r="D182" s="505">
        <v>2.37</v>
      </c>
      <c r="E182" s="506">
        <v>3.2709999999999999</v>
      </c>
      <c r="F182" s="329">
        <v>22127.240692106981</v>
      </c>
      <c r="G182" s="330">
        <v>22480.159020176812</v>
      </c>
      <c r="H182" s="330">
        <v>22833.077348246617</v>
      </c>
      <c r="I182" s="469">
        <v>22852.501022340002</v>
      </c>
      <c r="J182" s="330">
        <v>23538.914004386254</v>
      </c>
      <c r="K182" s="331">
        <v>24244.75066052589</v>
      </c>
      <c r="L182" s="332">
        <v>24950.587316665526</v>
      </c>
      <c r="M182" s="18"/>
    </row>
    <row r="183" spans="1:13">
      <c r="A183" s="4"/>
      <c r="B183" s="369" t="s">
        <v>1243</v>
      </c>
      <c r="C183" s="166" t="s">
        <v>1244</v>
      </c>
      <c r="D183" s="500">
        <v>2.33</v>
      </c>
      <c r="E183" s="501">
        <v>3.2157932489451473</v>
      </c>
      <c r="F183" s="309">
        <v>21775.431499941064</v>
      </c>
      <c r="G183" s="311">
        <v>22122.467855876377</v>
      </c>
      <c r="H183" s="311">
        <v>22469.504211811694</v>
      </c>
      <c r="I183" s="464">
        <v>22488.333617653199</v>
      </c>
      <c r="J183" s="311">
        <v>23163.576923682329</v>
      </c>
      <c r="K183" s="321">
        <v>23857.649635552974</v>
      </c>
      <c r="L183" s="322">
        <v>24551.722347423609</v>
      </c>
      <c r="M183" s="11"/>
    </row>
    <row r="184" spans="1:13">
      <c r="A184" s="12"/>
      <c r="B184" s="369" t="s">
        <v>1245</v>
      </c>
      <c r="C184" s="166" t="s">
        <v>1246</v>
      </c>
      <c r="D184" s="500">
        <v>2.29</v>
      </c>
      <c r="E184" s="501">
        <v>3.1605864978902947</v>
      </c>
      <c r="F184" s="309">
        <v>21423.622307775138</v>
      </c>
      <c r="G184" s="311">
        <v>21764.77669157596</v>
      </c>
      <c r="H184" s="311">
        <v>22105.931075376779</v>
      </c>
      <c r="I184" s="464">
        <v>22124.166212966404</v>
      </c>
      <c r="J184" s="311">
        <v>22788.239842978426</v>
      </c>
      <c r="K184" s="321">
        <v>23470.548610580066</v>
      </c>
      <c r="L184" s="322">
        <v>24152.857378181718</v>
      </c>
      <c r="M184" s="11"/>
    </row>
    <row r="185" spans="1:13">
      <c r="A185" s="12"/>
      <c r="B185" s="369" t="s">
        <v>1247</v>
      </c>
      <c r="C185" s="166" t="s">
        <v>1248</v>
      </c>
      <c r="D185" s="500">
        <v>2.25</v>
      </c>
      <c r="E185" s="501">
        <v>3.105379746835442</v>
      </c>
      <c r="F185" s="309">
        <v>21071.813115609213</v>
      </c>
      <c r="G185" s="311">
        <v>21407.08552727554</v>
      </c>
      <c r="H185" s="311">
        <v>21742.357938941863</v>
      </c>
      <c r="I185" s="464">
        <v>21759.998808279604</v>
      </c>
      <c r="J185" s="311">
        <v>22412.902762274509</v>
      </c>
      <c r="K185" s="321">
        <v>23083.447585607159</v>
      </c>
      <c r="L185" s="322">
        <v>23753.992408939812</v>
      </c>
      <c r="M185" s="20"/>
    </row>
    <row r="186" spans="1:13">
      <c r="A186" s="10"/>
      <c r="B186" s="369" t="s">
        <v>1249</v>
      </c>
      <c r="C186" s="166" t="s">
        <v>1250</v>
      </c>
      <c r="D186" s="500">
        <v>2.21</v>
      </c>
      <c r="E186" s="501">
        <v>3.0501729957805899</v>
      </c>
      <c r="F186" s="309">
        <v>20720.003923443288</v>
      </c>
      <c r="G186" s="311">
        <v>21049.394362975119</v>
      </c>
      <c r="H186" s="311">
        <v>21378.784802506936</v>
      </c>
      <c r="I186" s="464">
        <v>21397.021733392801</v>
      </c>
      <c r="J186" s="311">
        <v>22037.565681570595</v>
      </c>
      <c r="K186" s="321">
        <v>22696.346560634251</v>
      </c>
      <c r="L186" s="322">
        <v>23355.127439697913</v>
      </c>
      <c r="M186" s="5"/>
    </row>
    <row r="187" spans="1:13" ht="15.75" thickBot="1">
      <c r="A187" s="4"/>
      <c r="B187" s="370" t="s">
        <v>1251</v>
      </c>
      <c r="C187" s="174" t="s">
        <v>1252</v>
      </c>
      <c r="D187" s="503">
        <v>2.17</v>
      </c>
      <c r="E187" s="504">
        <v>2.9949662447257377</v>
      </c>
      <c r="F187" s="334">
        <v>20368.194731277363</v>
      </c>
      <c r="G187" s="335">
        <v>20691.703198674695</v>
      </c>
      <c r="H187" s="335">
        <v>21015.211666072028</v>
      </c>
      <c r="I187" s="470">
        <v>21032.854328706002</v>
      </c>
      <c r="J187" s="335">
        <v>21662.228600866689</v>
      </c>
      <c r="K187" s="336">
        <v>22309.24553566135</v>
      </c>
      <c r="L187" s="337">
        <v>22956.262470456011</v>
      </c>
      <c r="M187" s="5"/>
    </row>
    <row r="188" spans="1:13">
      <c r="A188" s="4"/>
      <c r="B188" s="367" t="s">
        <v>1253</v>
      </c>
      <c r="C188" s="182" t="s">
        <v>1254</v>
      </c>
      <c r="D188" s="505">
        <v>2.13</v>
      </c>
      <c r="E188" s="506">
        <v>2.944</v>
      </c>
      <c r="F188" s="329">
        <v>19621.155997548118</v>
      </c>
      <c r="G188" s="330">
        <v>19938.78249281094</v>
      </c>
      <c r="H188" s="330">
        <v>20256.408988073777</v>
      </c>
      <c r="I188" s="469">
        <v>20274.150916991399</v>
      </c>
      <c r="J188" s="330">
        <v>20891.661978599437</v>
      </c>
      <c r="K188" s="331">
        <v>21209.288473862282</v>
      </c>
      <c r="L188" s="332">
        <v>21844.541464387952</v>
      </c>
      <c r="M188" s="5"/>
    </row>
    <row r="189" spans="1:13">
      <c r="A189" s="37"/>
      <c r="B189" s="369" t="s">
        <v>1255</v>
      </c>
      <c r="C189" s="166" t="s">
        <v>1256</v>
      </c>
      <c r="D189" s="500">
        <v>2.09</v>
      </c>
      <c r="E189" s="501">
        <v>2.888713615023474</v>
      </c>
      <c r="F189" s="309">
        <v>19275.228777516681</v>
      </c>
      <c r="G189" s="311">
        <v>19586.973300645022</v>
      </c>
      <c r="H189" s="311">
        <v>19898.717823773357</v>
      </c>
      <c r="I189" s="464">
        <v>19915.554301995002</v>
      </c>
      <c r="J189" s="311">
        <v>20522.206870030033</v>
      </c>
      <c r="K189" s="321">
        <v>20833.951393158368</v>
      </c>
      <c r="L189" s="322">
        <v>21457.440439415041</v>
      </c>
      <c r="M189" s="18"/>
    </row>
    <row r="190" spans="1:13">
      <c r="A190" s="8"/>
      <c r="B190" s="369" t="s">
        <v>1257</v>
      </c>
      <c r="C190" s="166" t="s">
        <v>1258</v>
      </c>
      <c r="D190" s="500">
        <v>2.0499999999999998</v>
      </c>
      <c r="E190" s="501">
        <v>2.8334272300469481</v>
      </c>
      <c r="F190" s="309">
        <v>18929.301557485258</v>
      </c>
      <c r="G190" s="311">
        <v>19235.164108479094</v>
      </c>
      <c r="H190" s="311">
        <v>19541.026659472933</v>
      </c>
      <c r="I190" s="464">
        <v>19558.148016798608</v>
      </c>
      <c r="J190" s="311">
        <v>20152.751761460615</v>
      </c>
      <c r="K190" s="321">
        <v>20458.614312454454</v>
      </c>
      <c r="L190" s="322">
        <v>21070.339414442136</v>
      </c>
      <c r="M190" s="20"/>
    </row>
    <row r="191" spans="1:13">
      <c r="A191" s="38"/>
      <c r="B191" s="369" t="s">
        <v>1259</v>
      </c>
      <c r="C191" s="166" t="s">
        <v>1260</v>
      </c>
      <c r="D191" s="500">
        <v>2.0099999999999998</v>
      </c>
      <c r="E191" s="501">
        <v>2.7781408450704221</v>
      </c>
      <c r="F191" s="309">
        <v>18583.374337453832</v>
      </c>
      <c r="G191" s="311">
        <v>18883.354916313172</v>
      </c>
      <c r="H191" s="311">
        <v>19183.335495172509</v>
      </c>
      <c r="I191" s="464">
        <v>19199.5514018022</v>
      </c>
      <c r="J191" s="311">
        <v>19783.296652891197</v>
      </c>
      <c r="K191" s="321">
        <v>20083.277231750541</v>
      </c>
      <c r="L191" s="322">
        <v>20683.238389469225</v>
      </c>
      <c r="M191" s="20"/>
    </row>
    <row r="192" spans="1:13">
      <c r="A192" s="8"/>
      <c r="B192" s="369" t="s">
        <v>1261</v>
      </c>
      <c r="C192" s="166" t="s">
        <v>1262</v>
      </c>
      <c r="D192" s="500">
        <v>1.97</v>
      </c>
      <c r="E192" s="501">
        <v>2.7228544600938966</v>
      </c>
      <c r="F192" s="309">
        <v>18237.447117422402</v>
      </c>
      <c r="G192" s="311">
        <v>18531.545724147247</v>
      </c>
      <c r="H192" s="311">
        <v>18825.644330872095</v>
      </c>
      <c r="I192" s="464">
        <v>18842.1451166058</v>
      </c>
      <c r="J192" s="311">
        <v>19413.841544321785</v>
      </c>
      <c r="K192" s="321">
        <v>19707.940151046638</v>
      </c>
      <c r="L192" s="322">
        <v>20296.137364496331</v>
      </c>
      <c r="M192" s="5"/>
    </row>
    <row r="193" spans="1:13" ht="15.75" thickBot="1">
      <c r="A193" s="39"/>
      <c r="B193" s="370" t="s">
        <v>1263</v>
      </c>
      <c r="C193" s="174" t="s">
        <v>1264</v>
      </c>
      <c r="D193" s="503">
        <v>1.93</v>
      </c>
      <c r="E193" s="504">
        <v>2.6675680751173707</v>
      </c>
      <c r="F193" s="334">
        <v>17891.519897390972</v>
      </c>
      <c r="G193" s="335">
        <v>18179.736531981325</v>
      </c>
      <c r="H193" s="335">
        <v>18467.953166571679</v>
      </c>
      <c r="I193" s="470">
        <v>18484.738831409402</v>
      </c>
      <c r="J193" s="335">
        <v>19044.386435752374</v>
      </c>
      <c r="K193" s="336">
        <v>19332.60307034272</v>
      </c>
      <c r="L193" s="337">
        <v>19909.03633952342</v>
      </c>
      <c r="M193" s="18"/>
    </row>
    <row r="194" spans="1:13">
      <c r="A194" s="40"/>
      <c r="B194" s="367" t="s">
        <v>1265</v>
      </c>
      <c r="C194" s="182" t="s">
        <v>1266</v>
      </c>
      <c r="D194" s="505">
        <v>1.9</v>
      </c>
      <c r="E194" s="506">
        <v>2.617</v>
      </c>
      <c r="F194" s="329">
        <v>17223.041799225433</v>
      </c>
      <c r="G194" s="330">
        <v>17505.376461681291</v>
      </c>
      <c r="H194" s="330">
        <v>17505.376461681291</v>
      </c>
      <c r="I194" s="469">
        <v>17520.249308588402</v>
      </c>
      <c r="J194" s="330">
        <v>18070.045786592993</v>
      </c>
      <c r="K194" s="331">
        <v>18352.380449048844</v>
      </c>
      <c r="L194" s="332">
        <v>18917.049773960549</v>
      </c>
      <c r="M194" s="18"/>
    </row>
    <row r="195" spans="1:13">
      <c r="A195" s="41"/>
      <c r="B195" s="369" t="s">
        <v>1267</v>
      </c>
      <c r="C195" s="166" t="s">
        <v>1268</v>
      </c>
      <c r="D195" s="500">
        <v>1.85</v>
      </c>
      <c r="E195" s="501">
        <v>2.5481315789473684</v>
      </c>
      <c r="F195" s="309">
        <v>16845.609720706267</v>
      </c>
      <c r="G195" s="311">
        <v>17122.062411027619</v>
      </c>
      <c r="H195" s="311">
        <v>17122.062411027619</v>
      </c>
      <c r="I195" s="464">
        <v>17138.274708772802</v>
      </c>
      <c r="J195" s="311">
        <v>17674.967791670337</v>
      </c>
      <c r="K195" s="321">
        <v>17951.420481991689</v>
      </c>
      <c r="L195" s="322">
        <v>18504.3258626344</v>
      </c>
      <c r="M195" s="11"/>
    </row>
    <row r="196" spans="1:13">
      <c r="A196" s="19"/>
      <c r="B196" s="369" t="s">
        <v>1269</v>
      </c>
      <c r="C196" s="166" t="s">
        <v>1270</v>
      </c>
      <c r="D196" s="500">
        <v>1.81</v>
      </c>
      <c r="E196" s="501">
        <v>2.4930368421052633</v>
      </c>
      <c r="F196" s="309">
        <v>16505.564472809336</v>
      </c>
      <c r="G196" s="311">
        <v>16776.135190996196</v>
      </c>
      <c r="H196" s="311">
        <v>16776.135190996196</v>
      </c>
      <c r="I196" s="464">
        <v>16792.010002957206</v>
      </c>
      <c r="J196" s="311">
        <v>17317.276627369916</v>
      </c>
      <c r="K196" s="321">
        <v>17587.847345556766</v>
      </c>
      <c r="L196" s="322">
        <v>18128.988781930486</v>
      </c>
      <c r="M196" s="20"/>
    </row>
    <row r="197" spans="1:13">
      <c r="A197" s="4"/>
      <c r="B197" s="369" t="s">
        <v>1271</v>
      </c>
      <c r="C197" s="166" t="s">
        <v>1272</v>
      </c>
      <c r="D197" s="500">
        <v>1.77</v>
      </c>
      <c r="E197" s="501">
        <v>2.4379421052631582</v>
      </c>
      <c r="F197" s="309">
        <v>16165.519224912408</v>
      </c>
      <c r="G197" s="311">
        <v>16430.207970964773</v>
      </c>
      <c r="H197" s="311">
        <v>16430.207970964773</v>
      </c>
      <c r="I197" s="464">
        <v>16445.745297141602</v>
      </c>
      <c r="J197" s="311">
        <v>16959.585463069492</v>
      </c>
      <c r="K197" s="321">
        <v>17224.274209121853</v>
      </c>
      <c r="L197" s="322">
        <v>17753.651701226576</v>
      </c>
      <c r="M197" s="11"/>
    </row>
    <row r="198" spans="1:13">
      <c r="A198" s="10"/>
      <c r="B198" s="369" t="s">
        <v>1273</v>
      </c>
      <c r="C198" s="166" t="s">
        <v>1274</v>
      </c>
      <c r="D198" s="500">
        <v>1.73</v>
      </c>
      <c r="E198" s="501">
        <v>2.3828473684210532</v>
      </c>
      <c r="F198" s="309">
        <v>15825.473977015476</v>
      </c>
      <c r="G198" s="311">
        <v>16084.280750933345</v>
      </c>
      <c r="H198" s="311">
        <v>16084.280750933345</v>
      </c>
      <c r="I198" s="464">
        <v>16099.480591326001</v>
      </c>
      <c r="J198" s="311">
        <v>16601.894298769068</v>
      </c>
      <c r="K198" s="321">
        <v>16860.701072686927</v>
      </c>
      <c r="L198" s="322">
        <v>17378.314620522662</v>
      </c>
      <c r="M198" s="11"/>
    </row>
    <row r="199" spans="1:13" ht="15.75" thickBot="1">
      <c r="A199" s="12"/>
      <c r="B199" s="370" t="s">
        <v>1275</v>
      </c>
      <c r="C199" s="174" t="s">
        <v>1276</v>
      </c>
      <c r="D199" s="503">
        <v>1.7</v>
      </c>
      <c r="E199" s="504">
        <v>2.3415263157894741</v>
      </c>
      <c r="F199" s="334">
        <v>15445.212513440287</v>
      </c>
      <c r="G199" s="335">
        <v>15698.137315223656</v>
      </c>
      <c r="H199" s="335">
        <v>15698.137315223656</v>
      </c>
      <c r="I199" s="762">
        <v>15711.877032964201</v>
      </c>
      <c r="J199" s="335">
        <v>16203.98691879039</v>
      </c>
      <c r="K199" s="336">
        <v>16456.911720573757</v>
      </c>
      <c r="L199" s="337">
        <v>16962.761324140494</v>
      </c>
      <c r="M199" s="20"/>
    </row>
    <row r="200" spans="1:13">
      <c r="A200" s="19"/>
      <c r="B200" s="367" t="s">
        <v>1277</v>
      </c>
      <c r="C200" s="182" t="s">
        <v>1278</v>
      </c>
      <c r="D200" s="505">
        <v>1.66</v>
      </c>
      <c r="E200" s="506">
        <v>2.29</v>
      </c>
      <c r="F200" s="409">
        <v>15105.167265543358</v>
      </c>
      <c r="G200" s="330">
        <v>15105.167265543358</v>
      </c>
      <c r="H200" s="330">
        <v>15352.210095192228</v>
      </c>
      <c r="I200" s="763">
        <v>15118.545532351802</v>
      </c>
      <c r="J200" s="330">
        <v>15599.252924841101</v>
      </c>
      <c r="K200" s="331">
        <v>15846.295754489967</v>
      </c>
      <c r="L200" s="332">
        <v>16093.338584138835</v>
      </c>
      <c r="M200" s="11"/>
    </row>
    <row r="201" spans="1:13">
      <c r="A201" s="19"/>
      <c r="B201" s="369" t="s">
        <v>1279</v>
      </c>
      <c r="C201" s="166" t="s">
        <v>1280</v>
      </c>
      <c r="D201" s="500">
        <v>1.62</v>
      </c>
      <c r="E201" s="501">
        <v>2.2348192771084343</v>
      </c>
      <c r="F201" s="358">
        <v>14765.122017646429</v>
      </c>
      <c r="G201" s="311">
        <v>14765.122017646429</v>
      </c>
      <c r="H201" s="311">
        <v>15006.282875160798</v>
      </c>
      <c r="I201" s="764">
        <v>14777.851616226601</v>
      </c>
      <c r="J201" s="311">
        <v>15247.443732675172</v>
      </c>
      <c r="K201" s="321">
        <v>15488.60459018955</v>
      </c>
      <c r="L201" s="322">
        <v>15729.765447703927</v>
      </c>
      <c r="M201" s="5"/>
    </row>
    <row r="202" spans="1:13">
      <c r="A202" s="12"/>
      <c r="B202" s="369" t="s">
        <v>1281</v>
      </c>
      <c r="C202" s="166" t="s">
        <v>1282</v>
      </c>
      <c r="D202" s="500">
        <v>1.58</v>
      </c>
      <c r="E202" s="501">
        <v>2.1796385542168681</v>
      </c>
      <c r="F202" s="358">
        <v>14425.076769749499</v>
      </c>
      <c r="G202" s="311">
        <v>14425.076769749499</v>
      </c>
      <c r="H202" s="311">
        <v>14660.355655129373</v>
      </c>
      <c r="I202" s="764">
        <v>14437.157700101403</v>
      </c>
      <c r="J202" s="311">
        <v>14895.634540509247</v>
      </c>
      <c r="K202" s="321">
        <v>15130.913425889126</v>
      </c>
      <c r="L202" s="322">
        <v>15366.192311269004</v>
      </c>
      <c r="M202" s="18"/>
    </row>
    <row r="203" spans="1:13">
      <c r="A203" s="10"/>
      <c r="B203" s="369" t="s">
        <v>1283</v>
      </c>
      <c r="C203" s="166" t="s">
        <v>1284</v>
      </c>
      <c r="D203" s="500">
        <v>1.54</v>
      </c>
      <c r="E203" s="501">
        <v>2.124457831325302</v>
      </c>
      <c r="F203" s="358">
        <v>14085.031521852565</v>
      </c>
      <c r="G203" s="311">
        <v>14085.031521852565</v>
      </c>
      <c r="H203" s="311">
        <v>14314.428435097943</v>
      </c>
      <c r="I203" s="764">
        <v>14097.654113776203</v>
      </c>
      <c r="J203" s="311">
        <v>14543.825348343322</v>
      </c>
      <c r="K203" s="321">
        <v>14773.222261588709</v>
      </c>
      <c r="L203" s="322">
        <v>15002.619174834083</v>
      </c>
      <c r="M203" s="11"/>
    </row>
    <row r="204" spans="1:13">
      <c r="A204" s="4"/>
      <c r="B204" s="369" t="s">
        <v>1285</v>
      </c>
      <c r="C204" s="166" t="s">
        <v>1286</v>
      </c>
      <c r="D204" s="500">
        <v>1.5</v>
      </c>
      <c r="E204" s="501">
        <v>2.0692771084337358</v>
      </c>
      <c r="F204" s="358">
        <v>13744.986273955632</v>
      </c>
      <c r="G204" s="311">
        <v>13744.986273955632</v>
      </c>
      <c r="H204" s="311">
        <v>13968.501215066517</v>
      </c>
      <c r="I204" s="764">
        <v>13756.960197651</v>
      </c>
      <c r="J204" s="311">
        <v>14192.016156177398</v>
      </c>
      <c r="K204" s="321">
        <v>14415.531097288282</v>
      </c>
      <c r="L204" s="322">
        <v>14639.046038399169</v>
      </c>
      <c r="M204" s="18"/>
    </row>
    <row r="205" spans="1:13" ht="15.75" thickBot="1">
      <c r="A205" s="37"/>
      <c r="B205" s="370" t="s">
        <v>1287</v>
      </c>
      <c r="C205" s="174" t="s">
        <v>1288</v>
      </c>
      <c r="D205" s="503">
        <v>1.46</v>
      </c>
      <c r="E205" s="504">
        <v>2.0140963855421696</v>
      </c>
      <c r="F205" s="407">
        <v>13327.337979758207</v>
      </c>
      <c r="G205" s="335">
        <v>13327.337979758207</v>
      </c>
      <c r="H205" s="335">
        <v>13544.97094873459</v>
      </c>
      <c r="I205" s="762">
        <v>13339.2175349796</v>
      </c>
      <c r="J205" s="335">
        <v>13762.60391771098</v>
      </c>
      <c r="K205" s="336">
        <v>13980.236886687366</v>
      </c>
      <c r="L205" s="337">
        <v>14197.86985566375</v>
      </c>
      <c r="M205" s="5"/>
    </row>
    <row r="206" spans="1:13">
      <c r="A206" s="8"/>
      <c r="B206" s="367" t="s">
        <v>1289</v>
      </c>
      <c r="C206" s="182" t="s">
        <v>1290</v>
      </c>
      <c r="D206" s="505">
        <v>1.42</v>
      </c>
      <c r="E206" s="506">
        <v>1.9630000000000001</v>
      </c>
      <c r="F206" s="409">
        <v>12987.292731861275</v>
      </c>
      <c r="G206" s="330">
        <v>12987.292731861275</v>
      </c>
      <c r="H206" s="330">
        <v>12987.292731861275</v>
      </c>
      <c r="I206" s="763">
        <v>12787.262221800001</v>
      </c>
      <c r="J206" s="331">
        <v>13199.043728703167</v>
      </c>
      <c r="K206" s="331">
        <v>13199.043728703167</v>
      </c>
      <c r="L206" s="332">
        <v>13410.794725545053</v>
      </c>
      <c r="M206" s="20"/>
    </row>
    <row r="207" spans="1:13">
      <c r="A207" s="38"/>
      <c r="B207" s="369" t="s">
        <v>1291</v>
      </c>
      <c r="C207" s="166" t="s">
        <v>1292</v>
      </c>
      <c r="D207" s="500">
        <v>1.38</v>
      </c>
      <c r="E207" s="501">
        <v>1.9077042253521128</v>
      </c>
      <c r="F207" s="358">
        <v>12647.247483964349</v>
      </c>
      <c r="G207" s="311">
        <v>12647.247483964349</v>
      </c>
      <c r="H207" s="311">
        <v>12647.247483964349</v>
      </c>
      <c r="I207" s="764">
        <v>12453.329425165206</v>
      </c>
      <c r="J207" s="321">
        <v>12853.116508671741</v>
      </c>
      <c r="K207" s="321">
        <v>12853.116508671741</v>
      </c>
      <c r="L207" s="322">
        <v>13058.985533379133</v>
      </c>
      <c r="M207" s="11"/>
    </row>
    <row r="208" spans="1:13">
      <c r="A208" s="8"/>
      <c r="B208" s="369" t="s">
        <v>1293</v>
      </c>
      <c r="C208" s="166" t="s">
        <v>1294</v>
      </c>
      <c r="D208" s="500">
        <v>1.34</v>
      </c>
      <c r="E208" s="501">
        <v>1.8524084507042258</v>
      </c>
      <c r="F208" s="358">
        <v>12307.202236067415</v>
      </c>
      <c r="G208" s="311">
        <v>12307.202236067415</v>
      </c>
      <c r="H208" s="311">
        <v>12307.202236067415</v>
      </c>
      <c r="I208" s="764">
        <v>12118.206298730403</v>
      </c>
      <c r="J208" s="321">
        <v>12507.189288640311</v>
      </c>
      <c r="K208" s="321">
        <v>12507.189288640311</v>
      </c>
      <c r="L208" s="322">
        <v>12707.176341213208</v>
      </c>
      <c r="M208" s="11"/>
    </row>
    <row r="209" spans="1:13">
      <c r="A209" s="39"/>
      <c r="B209" s="369" t="s">
        <v>1295</v>
      </c>
      <c r="C209" s="166" t="s">
        <v>1296</v>
      </c>
      <c r="D209" s="500">
        <v>1.3</v>
      </c>
      <c r="E209" s="501">
        <v>1.7971126760563383</v>
      </c>
      <c r="F209" s="358">
        <v>11967.156988170485</v>
      </c>
      <c r="G209" s="311">
        <v>11967.156988170485</v>
      </c>
      <c r="H209" s="311">
        <v>11967.156988170485</v>
      </c>
      <c r="I209" s="764">
        <v>11784.273502095601</v>
      </c>
      <c r="J209" s="321">
        <v>12161.262068608881</v>
      </c>
      <c r="K209" s="321">
        <v>12161.262068608881</v>
      </c>
      <c r="L209" s="322">
        <v>12355.367149047279</v>
      </c>
      <c r="M209" s="20"/>
    </row>
    <row r="210" spans="1:13">
      <c r="A210" s="40"/>
      <c r="B210" s="369" t="s">
        <v>1297</v>
      </c>
      <c r="C210" s="166" t="s">
        <v>1298</v>
      </c>
      <c r="D210" s="500">
        <v>1.26</v>
      </c>
      <c r="E210" s="501">
        <v>1.741816901408451</v>
      </c>
      <c r="F210" s="358">
        <v>11627.111740273554</v>
      </c>
      <c r="G210" s="311">
        <v>11627.111740273554</v>
      </c>
      <c r="H210" s="311">
        <v>11627.111740273554</v>
      </c>
      <c r="I210" s="764">
        <v>11449.150375660804</v>
      </c>
      <c r="J210" s="321">
        <v>11815.334848577457</v>
      </c>
      <c r="K210" s="321">
        <v>11815.334848577457</v>
      </c>
      <c r="L210" s="322">
        <v>12003.557956881355</v>
      </c>
      <c r="M210" s="5"/>
    </row>
    <row r="211" spans="1:13" ht="15.75" thickBot="1">
      <c r="A211" s="41"/>
      <c r="B211" s="370" t="s">
        <v>1299</v>
      </c>
      <c r="C211" s="174" t="s">
        <v>1300</v>
      </c>
      <c r="D211" s="503">
        <v>1.22</v>
      </c>
      <c r="E211" s="504">
        <v>1.6865211267605635</v>
      </c>
      <c r="F211" s="407">
        <v>11209.463446076128</v>
      </c>
      <c r="G211" s="335">
        <v>11209.463446076128</v>
      </c>
      <c r="H211" s="335">
        <v>11209.463446076128</v>
      </c>
      <c r="I211" s="762">
        <v>11036.978502679804</v>
      </c>
      <c r="J211" s="336">
        <v>11391.804582245531</v>
      </c>
      <c r="K211" s="336">
        <v>11391.804582245531</v>
      </c>
      <c r="L211" s="337">
        <v>11574.145718414939</v>
      </c>
      <c r="M211" s="18"/>
    </row>
    <row r="212" spans="1:13">
      <c r="A212" s="19"/>
      <c r="B212" s="367" t="s">
        <v>1301</v>
      </c>
      <c r="C212" s="182" t="s">
        <v>1302</v>
      </c>
      <c r="D212" s="505">
        <v>1.18</v>
      </c>
      <c r="E212" s="506">
        <v>1.6359999999999999</v>
      </c>
      <c r="F212" s="409">
        <v>10869.418198179195</v>
      </c>
      <c r="G212" s="330">
        <v>10869.418198179195</v>
      </c>
      <c r="H212" s="330">
        <v>10869.418198179195</v>
      </c>
      <c r="I212" s="763">
        <v>10703.045706045003</v>
      </c>
      <c r="J212" s="330">
        <v>10869.418198179195</v>
      </c>
      <c r="K212" s="330">
        <v>10869.418198179195</v>
      </c>
      <c r="L212" s="332">
        <v>11045.877362214105</v>
      </c>
      <c r="M212" s="20"/>
    </row>
    <row r="213" spans="1:13">
      <c r="A213" s="4"/>
      <c r="B213" s="369" t="s">
        <v>1303</v>
      </c>
      <c r="C213" s="228" t="s">
        <v>1304</v>
      </c>
      <c r="D213" s="508">
        <v>1.1399999999999999</v>
      </c>
      <c r="E213" s="512">
        <v>1.5805423728813559</v>
      </c>
      <c r="F213" s="361">
        <v>10529.37295028227</v>
      </c>
      <c r="G213" s="326">
        <v>10529.37295028227</v>
      </c>
      <c r="H213" s="326">
        <v>10529.37295028227</v>
      </c>
      <c r="I213" s="765">
        <v>10369.112909410203</v>
      </c>
      <c r="J213" s="326">
        <v>10529.37295028227</v>
      </c>
      <c r="K213" s="326">
        <v>10529.37295028227</v>
      </c>
      <c r="L213" s="322">
        <v>10699.950142182675</v>
      </c>
      <c r="M213" s="5"/>
    </row>
    <row r="214" spans="1:13">
      <c r="A214" s="10"/>
      <c r="B214" s="369" t="s">
        <v>1305</v>
      </c>
      <c r="C214" s="228" t="s">
        <v>1306</v>
      </c>
      <c r="D214" s="508">
        <v>1.1000000000000001</v>
      </c>
      <c r="E214" s="512">
        <v>1.5250847457627121</v>
      </c>
      <c r="F214" s="361">
        <v>10189.327702385335</v>
      </c>
      <c r="G214" s="326">
        <v>10189.327702385335</v>
      </c>
      <c r="H214" s="326">
        <v>10189.327702385335</v>
      </c>
      <c r="I214" s="765">
        <v>10033.989782975401</v>
      </c>
      <c r="J214" s="326">
        <v>10189.327702385335</v>
      </c>
      <c r="K214" s="326">
        <v>10189.327702385335</v>
      </c>
      <c r="L214" s="322">
        <v>10354.022922151249</v>
      </c>
      <c r="M214" s="5"/>
    </row>
    <row r="215" spans="1:13">
      <c r="A215" s="12"/>
      <c r="B215" s="369" t="s">
        <v>1307</v>
      </c>
      <c r="C215" s="228" t="s">
        <v>1308</v>
      </c>
      <c r="D215" s="508">
        <v>1.06</v>
      </c>
      <c r="E215" s="512">
        <v>1.4696271186440679</v>
      </c>
      <c r="F215" s="361">
        <v>9849.2824544884061</v>
      </c>
      <c r="G215" s="326">
        <v>9849.2824544884061</v>
      </c>
      <c r="H215" s="326">
        <v>9849.2824544884061</v>
      </c>
      <c r="I215" s="765">
        <v>9700.0569863406017</v>
      </c>
      <c r="J215" s="326">
        <v>9849.2824544884061</v>
      </c>
      <c r="K215" s="326">
        <v>9849.2824544884061</v>
      </c>
      <c r="L215" s="322">
        <v>10008.095702119819</v>
      </c>
      <c r="M215" s="5"/>
    </row>
    <row r="216" spans="1:13">
      <c r="A216" s="4"/>
      <c r="B216" s="369" t="s">
        <v>1309</v>
      </c>
      <c r="C216" s="228" t="s">
        <v>1310</v>
      </c>
      <c r="D216" s="508">
        <v>1.02</v>
      </c>
      <c r="E216" s="512">
        <v>1.4141694915254237</v>
      </c>
      <c r="F216" s="361">
        <v>9509.2372065914733</v>
      </c>
      <c r="G216" s="326">
        <v>9509.2372065914733</v>
      </c>
      <c r="H216" s="326">
        <v>9509.2372065914733</v>
      </c>
      <c r="I216" s="765">
        <v>9364.933859905801</v>
      </c>
      <c r="J216" s="326">
        <v>9509.2372065914733</v>
      </c>
      <c r="K216" s="326">
        <v>9509.2372065914733</v>
      </c>
      <c r="L216" s="322">
        <v>9662.1684820883947</v>
      </c>
      <c r="M216" s="18"/>
    </row>
    <row r="217" spans="1:13" ht="15.75" thickBot="1">
      <c r="A217" s="12"/>
      <c r="B217" s="370" t="s">
        <v>1311</v>
      </c>
      <c r="C217" s="174" t="s">
        <v>1312</v>
      </c>
      <c r="D217" s="509">
        <v>0.98</v>
      </c>
      <c r="E217" s="504">
        <v>1.3587118644067795</v>
      </c>
      <c r="F217" s="407">
        <v>9091.5889123940469</v>
      </c>
      <c r="G217" s="335">
        <v>9091.5889123940469</v>
      </c>
      <c r="H217" s="335">
        <v>9091.5889123940469</v>
      </c>
      <c r="I217" s="762">
        <v>8953.9523167248008</v>
      </c>
      <c r="J217" s="335">
        <v>9091.5889123940469</v>
      </c>
      <c r="K217" s="335">
        <v>9091.5889123940469</v>
      </c>
      <c r="L217" s="337">
        <v>9238.6382157564694</v>
      </c>
      <c r="M217" s="20"/>
    </row>
    <row r="218" spans="1:13">
      <c r="A218" s="12"/>
      <c r="B218" s="367" t="s">
        <v>1313</v>
      </c>
      <c r="C218" s="182" t="s">
        <v>1314</v>
      </c>
      <c r="D218" s="505">
        <v>0.94</v>
      </c>
      <c r="E218" s="506">
        <v>1.3080000000000001</v>
      </c>
      <c r="F218" s="329">
        <v>8751.5436644971178</v>
      </c>
      <c r="G218" s="510">
        <v>8751.5436644971178</v>
      </c>
      <c r="H218" s="510">
        <v>8751.5436644971178</v>
      </c>
      <c r="I218" s="766">
        <v>8618.8291902899982</v>
      </c>
      <c r="J218" s="510">
        <v>8751.5436644971178</v>
      </c>
      <c r="K218" s="510">
        <v>8751.5436644971178</v>
      </c>
      <c r="L218" s="322">
        <v>8751.5436644971178</v>
      </c>
      <c r="M218" s="20"/>
    </row>
    <row r="219" spans="1:13">
      <c r="A219" s="10"/>
      <c r="B219" s="369" t="s">
        <v>1315</v>
      </c>
      <c r="C219" s="166" t="s">
        <v>1316</v>
      </c>
      <c r="D219" s="507">
        <v>0.9</v>
      </c>
      <c r="E219" s="501">
        <v>1.252340425531915</v>
      </c>
      <c r="F219" s="309">
        <v>8411.4984166001868</v>
      </c>
      <c r="G219" s="310">
        <v>8411.4984166001868</v>
      </c>
      <c r="H219" s="310">
        <v>8411.4984166001868</v>
      </c>
      <c r="I219" s="767">
        <v>8284.8963936552027</v>
      </c>
      <c r="J219" s="310">
        <v>8411.4984166001868</v>
      </c>
      <c r="K219" s="310">
        <v>8411.4984166001868</v>
      </c>
      <c r="L219" s="322">
        <v>8411.4984166001868</v>
      </c>
      <c r="M219" s="5"/>
    </row>
    <row r="220" spans="1:13">
      <c r="A220" s="4"/>
      <c r="B220" s="369" t="s">
        <v>1317</v>
      </c>
      <c r="C220" s="166" t="s">
        <v>1318</v>
      </c>
      <c r="D220" s="507">
        <v>0.86</v>
      </c>
      <c r="E220" s="501">
        <v>1.1966808510638298</v>
      </c>
      <c r="F220" s="358">
        <v>8071.453168703255</v>
      </c>
      <c r="G220" s="311">
        <v>8071.453168703255</v>
      </c>
      <c r="H220" s="311">
        <v>8071.453168703255</v>
      </c>
      <c r="I220" s="764">
        <v>7949.7732672204002</v>
      </c>
      <c r="J220" s="311">
        <v>8071.453168703255</v>
      </c>
      <c r="K220" s="311">
        <v>8071.453168703255</v>
      </c>
      <c r="L220" s="375">
        <v>8071.453168703255</v>
      </c>
      <c r="M220" s="18"/>
    </row>
    <row r="221" spans="1:13">
      <c r="A221" s="4"/>
      <c r="B221" s="369" t="s">
        <v>1319</v>
      </c>
      <c r="C221" s="166" t="s">
        <v>1320</v>
      </c>
      <c r="D221" s="507">
        <v>0.82</v>
      </c>
      <c r="E221" s="501">
        <v>1.1410212765957448</v>
      </c>
      <c r="F221" s="358">
        <v>7731.407920806324</v>
      </c>
      <c r="G221" s="311">
        <v>7731.407920806324</v>
      </c>
      <c r="H221" s="311">
        <v>7731.407920806324</v>
      </c>
      <c r="I221" s="764">
        <v>7615.8404705856019</v>
      </c>
      <c r="J221" s="311">
        <v>7731.407920806324</v>
      </c>
      <c r="K221" s="311">
        <v>7731.407920806324</v>
      </c>
      <c r="L221" s="375">
        <v>7731.407920806324</v>
      </c>
      <c r="M221" s="18"/>
    </row>
    <row r="222" spans="1:13">
      <c r="A222" s="19"/>
      <c r="B222" s="369" t="s">
        <v>1321</v>
      </c>
      <c r="C222" s="166" t="s">
        <v>1322</v>
      </c>
      <c r="D222" s="507">
        <v>0.78</v>
      </c>
      <c r="E222" s="501">
        <v>1.0853617021276598</v>
      </c>
      <c r="F222" s="358">
        <v>7391.3626729093967</v>
      </c>
      <c r="G222" s="311">
        <v>7391.3626729093967</v>
      </c>
      <c r="H222" s="311">
        <v>7391.3626729093967</v>
      </c>
      <c r="I222" s="764">
        <v>7281.9076739508018</v>
      </c>
      <c r="J222" s="311">
        <v>7391.3626729093967</v>
      </c>
      <c r="K222" s="311">
        <v>7391.3626729093967</v>
      </c>
      <c r="L222" s="375">
        <v>7391.3626729093967</v>
      </c>
      <c r="M222" s="11"/>
    </row>
    <row r="223" spans="1:13">
      <c r="A223" s="37"/>
      <c r="B223" s="369" t="s">
        <v>1323</v>
      </c>
      <c r="C223" s="166" t="s">
        <v>1324</v>
      </c>
      <c r="D223" s="507">
        <v>0.74</v>
      </c>
      <c r="E223" s="501">
        <v>1.0297021276595746</v>
      </c>
      <c r="F223" s="358">
        <v>6973.7143787119676</v>
      </c>
      <c r="G223" s="311">
        <v>6973.7143787119676</v>
      </c>
      <c r="H223" s="311">
        <v>6973.7143787119676</v>
      </c>
      <c r="I223" s="764">
        <v>6869.7358009698009</v>
      </c>
      <c r="J223" s="311">
        <v>6973.7143787119676</v>
      </c>
      <c r="K223" s="311">
        <v>6973.7143787119676</v>
      </c>
      <c r="L223" s="375">
        <v>6973.7143787119676</v>
      </c>
      <c r="M223" s="20"/>
    </row>
    <row r="224" spans="1:13">
      <c r="A224" s="37"/>
      <c r="B224" s="369" t="s">
        <v>1325</v>
      </c>
      <c r="C224" s="166" t="s">
        <v>1326</v>
      </c>
      <c r="D224" s="507">
        <v>0.7</v>
      </c>
      <c r="E224" s="501">
        <v>0.97404255319148936</v>
      </c>
      <c r="F224" s="358">
        <v>6633.6691308150366</v>
      </c>
      <c r="G224" s="311">
        <v>6633.6691308150366</v>
      </c>
      <c r="H224" s="311">
        <v>6633.6691308150366</v>
      </c>
      <c r="I224" s="764">
        <v>6534.6126745349984</v>
      </c>
      <c r="J224" s="311">
        <v>6633.6691308150366</v>
      </c>
      <c r="K224" s="311">
        <v>6633.6691308150366</v>
      </c>
      <c r="L224" s="375">
        <v>6633.6691308150366</v>
      </c>
      <c r="M224" s="11"/>
    </row>
    <row r="225" spans="1:13">
      <c r="A225" s="40"/>
      <c r="B225" s="369" t="s">
        <v>1327</v>
      </c>
      <c r="C225" s="166" t="s">
        <v>1328</v>
      </c>
      <c r="D225" s="507">
        <v>0.67</v>
      </c>
      <c r="E225" s="501">
        <v>0.93229787234042572</v>
      </c>
      <c r="F225" s="358">
        <v>6331.0107135403441</v>
      </c>
      <c r="G225" s="311">
        <v>6331.0107135403441</v>
      </c>
      <c r="H225" s="311">
        <v>6331.0107135403441</v>
      </c>
      <c r="I225" s="764">
        <v>6236.3897719002007</v>
      </c>
      <c r="J225" s="311">
        <v>6331.0107135403441</v>
      </c>
      <c r="K225" s="311">
        <v>6331.0107135403441</v>
      </c>
      <c r="L225" s="375">
        <v>6331.0107135403441</v>
      </c>
      <c r="M225" s="11"/>
    </row>
    <row r="226" spans="1:13" ht="15.75" thickBot="1">
      <c r="A226" s="40"/>
      <c r="B226" s="370" t="s">
        <v>1329</v>
      </c>
      <c r="C226" s="174" t="s">
        <v>1330</v>
      </c>
      <c r="D226" s="509">
        <v>0.63</v>
      </c>
      <c r="E226" s="504">
        <v>0.8766382978723406</v>
      </c>
      <c r="F226" s="366">
        <v>5990.9654656434141</v>
      </c>
      <c r="G226" s="314">
        <v>5990.9654656434141</v>
      </c>
      <c r="H226" s="314">
        <v>5990.9654656434141</v>
      </c>
      <c r="I226" s="768">
        <v>5902.4569752653997</v>
      </c>
      <c r="J226" s="314">
        <v>5990.9654656434141</v>
      </c>
      <c r="K226" s="314">
        <v>5990.9654656434141</v>
      </c>
      <c r="L226" s="524">
        <v>5990.9654656434141</v>
      </c>
      <c r="M226" s="11"/>
    </row>
    <row r="227" spans="1:13" ht="3.75" customHeight="1" thickBot="1">
      <c r="A227" s="26"/>
      <c r="B227" s="26"/>
      <c r="C227" s="27"/>
      <c r="D227" s="28"/>
      <c r="E227" s="29"/>
      <c r="F227" s="30">
        <v>0</v>
      </c>
      <c r="G227" s="31"/>
      <c r="H227" s="32"/>
      <c r="I227" s="33"/>
      <c r="J227" s="34"/>
      <c r="K227" s="32"/>
      <c r="L227" s="35"/>
      <c r="M227" s="54"/>
    </row>
  </sheetData>
  <sheetProtection password="DEF0" sheet="1" objects="1" scenarios="1"/>
  <mergeCells count="15">
    <mergeCell ref="F6:L6"/>
    <mergeCell ref="B2:D2"/>
    <mergeCell ref="H2:L3"/>
    <mergeCell ref="B3:D3"/>
    <mergeCell ref="H4:L4"/>
    <mergeCell ref="H5:L5"/>
    <mergeCell ref="B15:L15"/>
    <mergeCell ref="B121:L121"/>
    <mergeCell ref="B9:L9"/>
    <mergeCell ref="B10:L10"/>
    <mergeCell ref="B11:B14"/>
    <mergeCell ref="C11:C14"/>
    <mergeCell ref="D11:D14"/>
    <mergeCell ref="E11:E14"/>
    <mergeCell ref="F11:L13"/>
  </mergeCells>
  <hyperlinks>
    <hyperlink ref="H4" r:id="rId1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6"/>
  <sheetViews>
    <sheetView workbookViewId="0">
      <selection activeCell="X22" sqref="X22"/>
    </sheetView>
  </sheetViews>
  <sheetFormatPr defaultRowHeight="15"/>
  <cols>
    <col min="1" max="1" width="0.5703125" customWidth="1"/>
    <col min="4" max="4" width="6.28515625" customWidth="1"/>
    <col min="7" max="7" width="5.7109375" hidden="1" customWidth="1"/>
    <col min="9" max="9" width="7.140625" customWidth="1"/>
    <col min="10" max="10" width="14.5703125" customWidth="1"/>
    <col min="12" max="12" width="13.7109375" customWidth="1"/>
    <col min="13" max="13" width="0.7109375" customWidth="1"/>
    <col min="14" max="14" width="3.5703125" customWidth="1"/>
  </cols>
  <sheetData>
    <row r="1" spans="1:15" ht="4.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5">
      <c r="A2" s="10"/>
      <c r="B2" s="798" t="s">
        <v>1332</v>
      </c>
      <c r="C2" s="799"/>
      <c r="D2" s="799"/>
      <c r="E2" s="86"/>
      <c r="F2" s="86"/>
      <c r="G2" s="86"/>
      <c r="H2" s="800" t="s">
        <v>1718</v>
      </c>
      <c r="I2" s="801"/>
      <c r="J2" s="801"/>
      <c r="K2" s="801"/>
      <c r="L2" s="802"/>
      <c r="M2" s="5"/>
    </row>
    <row r="3" spans="1:15">
      <c r="A3" s="12"/>
      <c r="B3" s="805" t="s">
        <v>1334</v>
      </c>
      <c r="C3" s="806"/>
      <c r="D3" s="806"/>
      <c r="E3" s="88"/>
      <c r="F3" s="88"/>
      <c r="G3" s="88"/>
      <c r="H3" s="803"/>
      <c r="I3" s="803"/>
      <c r="J3" s="803"/>
      <c r="K3" s="803"/>
      <c r="L3" s="804"/>
      <c r="M3" s="20"/>
    </row>
    <row r="4" spans="1:15">
      <c r="A4" s="12"/>
      <c r="B4" s="87"/>
      <c r="C4" s="88"/>
      <c r="D4" s="88"/>
      <c r="E4" s="88"/>
      <c r="F4" s="88"/>
      <c r="G4" s="88"/>
      <c r="H4" s="807" t="s">
        <v>1333</v>
      </c>
      <c r="I4" s="807"/>
      <c r="J4" s="807"/>
      <c r="K4" s="807"/>
      <c r="L4" s="808"/>
      <c r="M4" s="20"/>
    </row>
    <row r="5" spans="1:15">
      <c r="A5" s="19"/>
      <c r="B5" s="89"/>
      <c r="C5" s="90"/>
      <c r="D5" s="90"/>
      <c r="E5" s="90"/>
      <c r="F5" s="76"/>
      <c r="G5" s="77"/>
      <c r="H5" s="807"/>
      <c r="I5" s="807"/>
      <c r="J5" s="807"/>
      <c r="K5" s="807"/>
      <c r="L5" s="808"/>
      <c r="M5" s="11"/>
    </row>
    <row r="6" spans="1:15">
      <c r="A6" s="4"/>
      <c r="B6" s="89"/>
      <c r="C6" s="90"/>
      <c r="D6" s="90"/>
      <c r="E6" s="90"/>
      <c r="F6" s="807"/>
      <c r="G6" s="837"/>
      <c r="H6" s="837"/>
      <c r="I6" s="837"/>
      <c r="J6" s="837"/>
      <c r="K6" s="837"/>
      <c r="L6" s="819"/>
      <c r="M6" s="18"/>
    </row>
    <row r="7" spans="1:15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11"/>
    </row>
    <row r="8" spans="1:15" ht="15.75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20"/>
    </row>
    <row r="9" spans="1:15" ht="3.75" customHeight="1" thickBot="1">
      <c r="A9" s="111"/>
      <c r="B9" s="112"/>
      <c r="C9" s="137"/>
      <c r="D9" s="137"/>
      <c r="E9" s="113"/>
      <c r="F9" s="113"/>
      <c r="G9" s="113"/>
      <c r="H9" s="114"/>
      <c r="I9" s="114"/>
      <c r="J9" s="115"/>
      <c r="K9" s="115"/>
      <c r="L9" s="148"/>
      <c r="M9" s="116"/>
    </row>
    <row r="10" spans="1:15" ht="33" customHeight="1">
      <c r="A10" s="117"/>
      <c r="B10" s="872" t="s">
        <v>1464</v>
      </c>
      <c r="C10" s="873"/>
      <c r="D10" s="874"/>
      <c r="E10" s="861" t="s">
        <v>1455</v>
      </c>
      <c r="F10" s="862"/>
      <c r="G10" s="863"/>
      <c r="H10" s="861" t="s">
        <v>1498</v>
      </c>
      <c r="I10" s="863"/>
      <c r="J10" s="849" t="s">
        <v>1500</v>
      </c>
      <c r="K10" s="843" t="s">
        <v>1499</v>
      </c>
      <c r="L10" s="844"/>
      <c r="M10" s="118"/>
    </row>
    <row r="11" spans="1:15">
      <c r="A11" s="117"/>
      <c r="B11" s="875"/>
      <c r="C11" s="876"/>
      <c r="D11" s="877"/>
      <c r="E11" s="864"/>
      <c r="F11" s="865"/>
      <c r="G11" s="866"/>
      <c r="H11" s="864"/>
      <c r="I11" s="866"/>
      <c r="J11" s="850"/>
      <c r="K11" s="845"/>
      <c r="L11" s="846"/>
      <c r="M11" s="118"/>
    </row>
    <row r="12" spans="1:15" ht="10.5" customHeight="1" thickBot="1">
      <c r="A12" s="117"/>
      <c r="B12" s="878"/>
      <c r="C12" s="879"/>
      <c r="D12" s="880"/>
      <c r="E12" s="867"/>
      <c r="F12" s="868"/>
      <c r="G12" s="869"/>
      <c r="H12" s="867"/>
      <c r="I12" s="869"/>
      <c r="J12" s="851"/>
      <c r="K12" s="847"/>
      <c r="L12" s="848"/>
      <c r="M12" s="118"/>
    </row>
    <row r="13" spans="1:15" ht="15.75" customHeight="1" thickBot="1">
      <c r="A13" s="119"/>
      <c r="B13" s="881" t="s">
        <v>1465</v>
      </c>
      <c r="C13" s="882"/>
      <c r="D13" s="882"/>
      <c r="E13" s="882"/>
      <c r="F13" s="882"/>
      <c r="G13" s="882"/>
      <c r="H13" s="882"/>
      <c r="I13" s="882"/>
      <c r="J13" s="882"/>
      <c r="K13" s="882"/>
      <c r="L13" s="883"/>
      <c r="M13" s="120"/>
    </row>
    <row r="14" spans="1:15" ht="15.75" thickBot="1">
      <c r="A14" s="121"/>
      <c r="B14" s="870" t="s">
        <v>1466</v>
      </c>
      <c r="C14" s="871"/>
      <c r="D14" s="871"/>
      <c r="E14" s="854" t="s">
        <v>1467</v>
      </c>
      <c r="F14" s="855"/>
      <c r="G14" s="856"/>
      <c r="H14" s="852">
        <v>0.40600000000000003</v>
      </c>
      <c r="I14" s="853"/>
      <c r="J14" s="655">
        <v>0.97</v>
      </c>
      <c r="K14" s="857">
        <v>2926.5348897424783</v>
      </c>
      <c r="L14" s="858"/>
      <c r="M14" s="118"/>
      <c r="O14" s="791"/>
    </row>
    <row r="15" spans="1:15">
      <c r="A15" s="122"/>
      <c r="B15" s="841" t="s">
        <v>1468</v>
      </c>
      <c r="C15" s="842"/>
      <c r="D15" s="842"/>
      <c r="E15" s="838" t="s">
        <v>1469</v>
      </c>
      <c r="F15" s="839"/>
      <c r="G15" s="840"/>
      <c r="H15" s="884">
        <v>0.54300000000000004</v>
      </c>
      <c r="I15" s="885"/>
      <c r="J15" s="653">
        <v>1.3</v>
      </c>
      <c r="K15" s="859">
        <v>3935.6670987802504</v>
      </c>
      <c r="L15" s="860"/>
      <c r="M15" s="118"/>
      <c r="O15" s="791"/>
    </row>
    <row r="16" spans="1:15">
      <c r="A16" s="123"/>
      <c r="B16" s="841" t="s">
        <v>1470</v>
      </c>
      <c r="C16" s="842"/>
      <c r="D16" s="842"/>
      <c r="E16" s="838" t="s">
        <v>1471</v>
      </c>
      <c r="F16" s="839"/>
      <c r="G16" s="840"/>
      <c r="H16" s="884">
        <v>0.67900000000000005</v>
      </c>
      <c r="I16" s="885"/>
      <c r="J16" s="653">
        <v>1.63</v>
      </c>
      <c r="K16" s="859">
        <v>4909.1413297370364</v>
      </c>
      <c r="L16" s="860"/>
      <c r="M16" s="124"/>
      <c r="O16" s="791"/>
    </row>
    <row r="17" spans="1:15">
      <c r="A17" s="111"/>
      <c r="B17" s="841" t="s">
        <v>1472</v>
      </c>
      <c r="C17" s="842"/>
      <c r="D17" s="842"/>
      <c r="E17" s="838" t="s">
        <v>1473</v>
      </c>
      <c r="F17" s="839"/>
      <c r="G17" s="840"/>
      <c r="H17" s="884">
        <v>0.81499999999999995</v>
      </c>
      <c r="I17" s="885"/>
      <c r="J17" s="653">
        <v>1.96</v>
      </c>
      <c r="K17" s="859">
        <v>5847.413072804241</v>
      </c>
      <c r="L17" s="860"/>
      <c r="M17" s="125"/>
      <c r="O17" s="791"/>
    </row>
    <row r="18" spans="1:15">
      <c r="A18" s="126"/>
      <c r="B18" s="841" t="s">
        <v>1474</v>
      </c>
      <c r="C18" s="842"/>
      <c r="D18" s="842"/>
      <c r="E18" s="838" t="s">
        <v>1475</v>
      </c>
      <c r="F18" s="839"/>
      <c r="G18" s="840"/>
      <c r="H18" s="884">
        <v>0.20499999999999999</v>
      </c>
      <c r="I18" s="885"/>
      <c r="J18" s="653">
        <v>0.49</v>
      </c>
      <c r="K18" s="859">
        <v>1715.1571371843743</v>
      </c>
      <c r="L18" s="860"/>
      <c r="M18" s="127"/>
      <c r="O18" s="791"/>
    </row>
    <row r="19" spans="1:15">
      <c r="A19" s="117"/>
      <c r="B19" s="841" t="s">
        <v>1476</v>
      </c>
      <c r="C19" s="842"/>
      <c r="D19" s="842"/>
      <c r="E19" s="838" t="s">
        <v>1477</v>
      </c>
      <c r="F19" s="839"/>
      <c r="G19" s="840"/>
      <c r="H19" s="884">
        <v>0.26500000000000001</v>
      </c>
      <c r="I19" s="885"/>
      <c r="J19" s="653">
        <v>0.64</v>
      </c>
      <c r="K19" s="859">
        <v>2261.6931401504357</v>
      </c>
      <c r="L19" s="860"/>
      <c r="M19" s="125"/>
      <c r="O19" s="791"/>
    </row>
    <row r="20" spans="1:15" ht="15.75" thickBot="1">
      <c r="A20" s="128"/>
      <c r="B20" s="841" t="s">
        <v>1478</v>
      </c>
      <c r="C20" s="842"/>
      <c r="D20" s="842"/>
      <c r="E20" s="838" t="s">
        <v>1479</v>
      </c>
      <c r="F20" s="839"/>
      <c r="G20" s="840"/>
      <c r="H20" s="884">
        <v>0.33100000000000002</v>
      </c>
      <c r="I20" s="885"/>
      <c r="J20" s="653">
        <v>0.79</v>
      </c>
      <c r="K20" s="859">
        <v>2810.4082445099029</v>
      </c>
      <c r="L20" s="860"/>
      <c r="M20" s="129"/>
      <c r="O20" s="791"/>
    </row>
    <row r="21" spans="1:15" ht="15.75" thickBot="1">
      <c r="A21" s="130"/>
      <c r="B21" s="841" t="s">
        <v>1480</v>
      </c>
      <c r="C21" s="842"/>
      <c r="D21" s="842"/>
      <c r="E21" s="838" t="s">
        <v>1481</v>
      </c>
      <c r="F21" s="839"/>
      <c r="G21" s="840"/>
      <c r="H21" s="884">
        <v>0.39800000000000002</v>
      </c>
      <c r="I21" s="885"/>
      <c r="J21" s="653">
        <v>0.96</v>
      </c>
      <c r="K21" s="859">
        <v>3403.010941571938</v>
      </c>
      <c r="L21" s="860"/>
      <c r="M21" s="131"/>
      <c r="O21" s="791"/>
    </row>
    <row r="22" spans="1:15">
      <c r="A22" s="132"/>
      <c r="B22" s="841" t="s">
        <v>1482</v>
      </c>
      <c r="C22" s="842"/>
      <c r="D22" s="842"/>
      <c r="E22" s="838" t="s">
        <v>1483</v>
      </c>
      <c r="F22" s="839"/>
      <c r="G22" s="840"/>
      <c r="H22" s="884">
        <v>0.14599999999999999</v>
      </c>
      <c r="I22" s="885"/>
      <c r="J22" s="653">
        <v>0.35</v>
      </c>
      <c r="K22" s="859">
        <v>1262.0824106369216</v>
      </c>
      <c r="L22" s="860"/>
      <c r="M22" s="133"/>
      <c r="O22" s="791"/>
    </row>
    <row r="23" spans="1:15">
      <c r="A23" s="119"/>
      <c r="B23" s="841" t="s">
        <v>1484</v>
      </c>
      <c r="C23" s="842"/>
      <c r="D23" s="842"/>
      <c r="E23" s="838" t="s">
        <v>1485</v>
      </c>
      <c r="F23" s="839"/>
      <c r="G23" s="840"/>
      <c r="H23" s="884">
        <v>0.19500000000000001</v>
      </c>
      <c r="I23" s="885"/>
      <c r="J23" s="653">
        <v>0.47</v>
      </c>
      <c r="K23" s="859">
        <v>1656.8856112547385</v>
      </c>
      <c r="L23" s="860"/>
      <c r="M23" s="120"/>
      <c r="O23" s="791"/>
    </row>
    <row r="24" spans="1:15">
      <c r="A24" s="128"/>
      <c r="B24" s="841" t="s">
        <v>1486</v>
      </c>
      <c r="C24" s="842"/>
      <c r="D24" s="842"/>
      <c r="E24" s="838" t="s">
        <v>1487</v>
      </c>
      <c r="F24" s="839"/>
      <c r="G24" s="840"/>
      <c r="H24" s="884">
        <v>0.24399999999999999</v>
      </c>
      <c r="I24" s="885"/>
      <c r="J24" s="653">
        <v>0.59</v>
      </c>
      <c r="K24" s="859">
        <v>2059.0450500365541</v>
      </c>
      <c r="L24" s="860"/>
      <c r="M24" s="134"/>
      <c r="O24" s="791"/>
    </row>
    <row r="25" spans="1:15">
      <c r="A25" s="117"/>
      <c r="B25" s="841" t="s">
        <v>1488</v>
      </c>
      <c r="C25" s="842"/>
      <c r="D25" s="842"/>
      <c r="E25" s="838" t="s">
        <v>1489</v>
      </c>
      <c r="F25" s="839"/>
      <c r="G25" s="840"/>
      <c r="H25" s="884">
        <v>0.29299999999999998</v>
      </c>
      <c r="I25" s="885"/>
      <c r="J25" s="653">
        <v>0.7</v>
      </c>
      <c r="K25" s="859">
        <v>2499.9056630703308</v>
      </c>
      <c r="L25" s="860"/>
      <c r="M25" s="124"/>
      <c r="O25" s="791"/>
    </row>
    <row r="26" spans="1:15">
      <c r="A26" s="119"/>
      <c r="B26" s="841" t="s">
        <v>1490</v>
      </c>
      <c r="C26" s="842"/>
      <c r="D26" s="842"/>
      <c r="E26" s="838" t="s">
        <v>1491</v>
      </c>
      <c r="F26" s="839"/>
      <c r="G26" s="840"/>
      <c r="H26" s="884">
        <v>0.127</v>
      </c>
      <c r="I26" s="885"/>
      <c r="J26" s="653">
        <v>0.31</v>
      </c>
      <c r="K26" s="859">
        <v>1083.2663665740156</v>
      </c>
      <c r="L26" s="860"/>
      <c r="M26" s="118"/>
      <c r="O26" s="155"/>
    </row>
    <row r="27" spans="1:15">
      <c r="A27" s="135"/>
      <c r="B27" s="841" t="s">
        <v>1492</v>
      </c>
      <c r="C27" s="842"/>
      <c r="D27" s="842"/>
      <c r="E27" s="838" t="s">
        <v>1493</v>
      </c>
      <c r="F27" s="839"/>
      <c r="G27" s="840"/>
      <c r="H27" s="884">
        <v>0.159</v>
      </c>
      <c r="I27" s="885"/>
      <c r="J27" s="653">
        <v>0.38</v>
      </c>
      <c r="K27" s="859">
        <v>1343.7742985541815</v>
      </c>
      <c r="L27" s="860"/>
      <c r="M27" s="120"/>
      <c r="O27" s="155"/>
    </row>
    <row r="28" spans="1:15">
      <c r="A28" s="117"/>
      <c r="B28" s="841" t="s">
        <v>1494</v>
      </c>
      <c r="C28" s="842"/>
      <c r="D28" s="842"/>
      <c r="E28" s="838" t="s">
        <v>1495</v>
      </c>
      <c r="F28" s="839"/>
      <c r="G28" s="840"/>
      <c r="H28" s="884">
        <v>0.191</v>
      </c>
      <c r="I28" s="885"/>
      <c r="J28" s="653">
        <v>0.46</v>
      </c>
      <c r="K28" s="859">
        <v>1668.0362946223474</v>
      </c>
      <c r="L28" s="860"/>
      <c r="M28" s="120"/>
      <c r="O28" s="155"/>
    </row>
    <row r="29" spans="1:15" ht="15.75" thickBot="1">
      <c r="A29" s="128"/>
      <c r="B29" s="841" t="s">
        <v>1496</v>
      </c>
      <c r="C29" s="842"/>
      <c r="D29" s="842"/>
      <c r="E29" s="914" t="s">
        <v>1497</v>
      </c>
      <c r="F29" s="915"/>
      <c r="G29" s="916"/>
      <c r="H29" s="912">
        <v>0.27400000000000002</v>
      </c>
      <c r="I29" s="913"/>
      <c r="J29" s="660">
        <v>0.68500000000000005</v>
      </c>
      <c r="K29" s="892">
        <v>2591.7013706915445</v>
      </c>
      <c r="L29" s="893"/>
      <c r="M29" s="118"/>
      <c r="O29" s="155"/>
    </row>
    <row r="30" spans="1:15" ht="15.75" customHeight="1" thickBot="1">
      <c r="A30" s="128"/>
      <c r="B30" s="881" t="s">
        <v>1607</v>
      </c>
      <c r="C30" s="882"/>
      <c r="D30" s="882"/>
      <c r="E30" s="882"/>
      <c r="F30" s="882"/>
      <c r="G30" s="882"/>
      <c r="H30" s="882"/>
      <c r="I30" s="882"/>
      <c r="J30" s="882"/>
      <c r="K30" s="882"/>
      <c r="L30" s="883"/>
      <c r="M30" s="134"/>
    </row>
    <row r="31" spans="1:15" ht="15" customHeight="1">
      <c r="A31" s="128"/>
      <c r="B31" s="894" t="s">
        <v>1665</v>
      </c>
      <c r="C31" s="895"/>
      <c r="D31" s="896"/>
      <c r="E31" s="900" t="s">
        <v>1469</v>
      </c>
      <c r="F31" s="901"/>
      <c r="G31" s="902"/>
      <c r="H31" s="900">
        <v>0.49199999999999999</v>
      </c>
      <c r="I31" s="902"/>
      <c r="J31" s="906">
        <v>1.3</v>
      </c>
      <c r="K31" s="908">
        <v>4764</v>
      </c>
      <c r="L31" s="909"/>
      <c r="M31" s="136"/>
    </row>
    <row r="32" spans="1:15" ht="15.75" thickBot="1">
      <c r="A32" s="119"/>
      <c r="B32" s="897"/>
      <c r="C32" s="898"/>
      <c r="D32" s="899"/>
      <c r="E32" s="903"/>
      <c r="F32" s="904"/>
      <c r="G32" s="905"/>
      <c r="H32" s="903"/>
      <c r="I32" s="905"/>
      <c r="J32" s="907"/>
      <c r="K32" s="910"/>
      <c r="L32" s="911"/>
      <c r="M32" s="125"/>
    </row>
    <row r="33" spans="1:16" ht="15.75" customHeight="1" thickBot="1">
      <c r="A33" s="138"/>
      <c r="B33" s="886" t="s">
        <v>1606</v>
      </c>
      <c r="C33" s="887"/>
      <c r="D33" s="887"/>
      <c r="E33" s="887"/>
      <c r="F33" s="887"/>
      <c r="G33" s="887"/>
      <c r="H33" s="887"/>
      <c r="I33" s="887"/>
      <c r="J33" s="887"/>
      <c r="K33" s="887"/>
      <c r="L33" s="888"/>
      <c r="M33" s="125"/>
    </row>
    <row r="34" spans="1:16" ht="22.5" customHeight="1" thickBot="1">
      <c r="A34" s="138"/>
      <c r="B34" s="889" t="s">
        <v>1586</v>
      </c>
      <c r="C34" s="890"/>
      <c r="D34" s="890"/>
      <c r="E34" s="890"/>
      <c r="F34" s="890"/>
      <c r="G34" s="890"/>
      <c r="H34" s="890"/>
      <c r="I34" s="890"/>
      <c r="J34" s="890"/>
      <c r="K34" s="890"/>
      <c r="L34" s="891"/>
      <c r="M34" s="125"/>
    </row>
    <row r="35" spans="1:16" ht="15" customHeight="1">
      <c r="A35" s="139"/>
      <c r="B35" s="924" t="s">
        <v>1604</v>
      </c>
      <c r="C35" s="925"/>
      <c r="D35" s="925"/>
      <c r="E35" s="925"/>
      <c r="F35" s="925"/>
      <c r="G35" s="925"/>
      <c r="H35" s="926"/>
      <c r="I35" s="917" t="s">
        <v>1605</v>
      </c>
      <c r="J35" s="844"/>
      <c r="K35" s="917" t="s">
        <v>1715</v>
      </c>
      <c r="L35" s="844"/>
      <c r="M35" s="127"/>
    </row>
    <row r="36" spans="1:16" ht="41.25" customHeight="1" thickBot="1">
      <c r="A36" s="126"/>
      <c r="B36" s="927"/>
      <c r="C36" s="928"/>
      <c r="D36" s="928"/>
      <c r="E36" s="928"/>
      <c r="F36" s="928"/>
      <c r="G36" s="928"/>
      <c r="H36" s="929"/>
      <c r="I36" s="918"/>
      <c r="J36" s="919"/>
      <c r="K36" s="918"/>
      <c r="L36" s="919"/>
      <c r="M36" s="125"/>
    </row>
    <row r="37" spans="1:16" ht="15.75" customHeight="1" thickBot="1">
      <c r="A37" s="122"/>
      <c r="B37" s="881" t="s">
        <v>1587</v>
      </c>
      <c r="C37" s="882"/>
      <c r="D37" s="882"/>
      <c r="E37" s="882"/>
      <c r="F37" s="882"/>
      <c r="G37" s="882"/>
      <c r="H37" s="882"/>
      <c r="I37" s="882"/>
      <c r="J37" s="882"/>
      <c r="K37" s="882"/>
      <c r="L37" s="883"/>
      <c r="M37" s="141"/>
    </row>
    <row r="38" spans="1:16" ht="15.75" thickBot="1">
      <c r="A38" s="128"/>
      <c r="B38" s="870" t="s">
        <v>1588</v>
      </c>
      <c r="C38" s="871"/>
      <c r="D38" s="871"/>
      <c r="E38" s="871"/>
      <c r="F38" s="871"/>
      <c r="G38" s="871"/>
      <c r="H38" s="930"/>
      <c r="I38" s="920">
        <v>6282.8794506617187</v>
      </c>
      <c r="J38" s="921"/>
      <c r="K38" s="920">
        <v>6647.2934880000003</v>
      </c>
      <c r="L38" s="921"/>
      <c r="M38" s="124"/>
      <c r="P38" s="150"/>
    </row>
    <row r="39" spans="1:16" ht="15.75" thickBot="1">
      <c r="A39" s="132"/>
      <c r="B39" s="841" t="s">
        <v>1589</v>
      </c>
      <c r="C39" s="842"/>
      <c r="D39" s="842"/>
      <c r="E39" s="842"/>
      <c r="F39" s="842"/>
      <c r="G39" s="842"/>
      <c r="H39" s="931"/>
      <c r="I39" s="922">
        <v>6639.4753920000021</v>
      </c>
      <c r="J39" s="923"/>
      <c r="K39" s="922">
        <v>7006.9752720000024</v>
      </c>
      <c r="L39" s="923"/>
      <c r="M39" s="118"/>
      <c r="P39" s="150"/>
    </row>
    <row r="40" spans="1:16">
      <c r="A40" s="111"/>
      <c r="B40" s="841" t="s">
        <v>1590</v>
      </c>
      <c r="C40" s="842"/>
      <c r="D40" s="842"/>
      <c r="E40" s="842"/>
      <c r="F40" s="842"/>
      <c r="G40" s="842"/>
      <c r="H40" s="931"/>
      <c r="I40" s="922">
        <v>7242.5593679999993</v>
      </c>
      <c r="J40" s="923"/>
      <c r="K40" s="922">
        <v>7628.5498080000007</v>
      </c>
      <c r="L40" s="923"/>
      <c r="M40" s="143"/>
      <c r="P40" s="150"/>
    </row>
    <row r="41" spans="1:16">
      <c r="A41" s="111"/>
      <c r="B41" s="841" t="s">
        <v>1591</v>
      </c>
      <c r="C41" s="842"/>
      <c r="D41" s="842"/>
      <c r="E41" s="842"/>
      <c r="F41" s="842"/>
      <c r="G41" s="842"/>
      <c r="H41" s="931"/>
      <c r="I41" s="922">
        <v>7835.8707240000012</v>
      </c>
      <c r="J41" s="923"/>
      <c r="K41" s="922">
        <v>8253.0639840000022</v>
      </c>
      <c r="L41" s="923"/>
      <c r="M41" s="144"/>
      <c r="P41" s="150"/>
    </row>
    <row r="42" spans="1:16" ht="15.75" thickBot="1">
      <c r="A42" s="111"/>
      <c r="B42" s="934" t="s">
        <v>1592</v>
      </c>
      <c r="C42" s="935"/>
      <c r="D42" s="935"/>
      <c r="E42" s="935"/>
      <c r="F42" s="935"/>
      <c r="G42" s="935"/>
      <c r="H42" s="936"/>
      <c r="I42" s="932">
        <v>8322.6751080000013</v>
      </c>
      <c r="J42" s="933"/>
      <c r="K42" s="932">
        <v>8751.4249680000012</v>
      </c>
      <c r="L42" s="933"/>
      <c r="M42" s="144"/>
      <c r="P42" s="150"/>
    </row>
    <row r="43" spans="1:16" ht="15.75" customHeight="1" thickBot="1">
      <c r="A43" s="111"/>
      <c r="B43" s="881" t="s">
        <v>1593</v>
      </c>
      <c r="C43" s="882"/>
      <c r="D43" s="882"/>
      <c r="E43" s="882"/>
      <c r="F43" s="882"/>
      <c r="G43" s="882"/>
      <c r="H43" s="882"/>
      <c r="I43" s="882"/>
      <c r="J43" s="882"/>
      <c r="K43" s="882"/>
      <c r="L43" s="883"/>
      <c r="M43" s="144"/>
      <c r="P43" s="150"/>
    </row>
    <row r="44" spans="1:16">
      <c r="A44" s="142"/>
      <c r="B44" s="870" t="s">
        <v>1588</v>
      </c>
      <c r="C44" s="871"/>
      <c r="D44" s="871"/>
      <c r="E44" s="871"/>
      <c r="F44" s="871"/>
      <c r="G44" s="871"/>
      <c r="H44" s="930"/>
      <c r="I44" s="920">
        <v>7500.3108180000017</v>
      </c>
      <c r="J44" s="921"/>
      <c r="K44" s="920">
        <v>8088.5417580000021</v>
      </c>
      <c r="L44" s="921"/>
      <c r="M44" s="144"/>
      <c r="P44" s="150"/>
    </row>
    <row r="45" spans="1:16">
      <c r="A45" s="138"/>
      <c r="B45" s="841" t="s">
        <v>1589</v>
      </c>
      <c r="C45" s="842"/>
      <c r="D45" s="842"/>
      <c r="E45" s="842"/>
      <c r="F45" s="842"/>
      <c r="G45" s="842"/>
      <c r="H45" s="931"/>
      <c r="I45" s="922">
        <v>7870.3935420000016</v>
      </c>
      <c r="J45" s="923"/>
      <c r="K45" s="922">
        <v>8480.5820220000023</v>
      </c>
      <c r="L45" s="923"/>
      <c r="M45" s="145"/>
      <c r="P45" s="150"/>
    </row>
    <row r="46" spans="1:16">
      <c r="A46" s="138"/>
      <c r="B46" s="841" t="s">
        <v>1590</v>
      </c>
      <c r="C46" s="842"/>
      <c r="D46" s="842"/>
      <c r="E46" s="842"/>
      <c r="F46" s="842"/>
      <c r="G46" s="842"/>
      <c r="H46" s="931"/>
      <c r="I46" s="922">
        <v>8478.1001580000029</v>
      </c>
      <c r="J46" s="923"/>
      <c r="K46" s="922">
        <v>9120.6471180000008</v>
      </c>
      <c r="L46" s="923"/>
      <c r="M46" s="136"/>
      <c r="P46" s="150"/>
    </row>
    <row r="47" spans="1:16">
      <c r="A47" s="139"/>
      <c r="B47" s="841" t="s">
        <v>1591</v>
      </c>
      <c r="C47" s="842"/>
      <c r="D47" s="842"/>
      <c r="E47" s="842"/>
      <c r="F47" s="842"/>
      <c r="G47" s="842"/>
      <c r="H47" s="931"/>
      <c r="I47" s="922">
        <v>9070.6990440000027</v>
      </c>
      <c r="J47" s="923"/>
      <c r="K47" s="922">
        <v>9746.7601440000017</v>
      </c>
      <c r="L47" s="923"/>
      <c r="M47" s="136"/>
      <c r="P47" s="150"/>
    </row>
    <row r="48" spans="1:16">
      <c r="A48" s="126"/>
      <c r="B48" s="841" t="s">
        <v>1592</v>
      </c>
      <c r="C48" s="842"/>
      <c r="D48" s="842"/>
      <c r="E48" s="842"/>
      <c r="F48" s="842"/>
      <c r="G48" s="842"/>
      <c r="H48" s="931"/>
      <c r="I48" s="922">
        <v>9555.1079580000023</v>
      </c>
      <c r="J48" s="923"/>
      <c r="K48" s="922">
        <v>10253.126598000001</v>
      </c>
      <c r="L48" s="923"/>
      <c r="M48" s="141"/>
      <c r="P48" s="150"/>
    </row>
    <row r="49" spans="1:16">
      <c r="A49" s="122"/>
      <c r="B49" s="841" t="s">
        <v>1594</v>
      </c>
      <c r="C49" s="842"/>
      <c r="D49" s="842"/>
      <c r="E49" s="842"/>
      <c r="F49" s="842"/>
      <c r="G49" s="842"/>
      <c r="H49" s="931"/>
      <c r="I49" s="922">
        <v>10067.336862</v>
      </c>
      <c r="J49" s="923"/>
      <c r="K49" s="922">
        <v>10786.157382000003</v>
      </c>
      <c r="L49" s="923"/>
      <c r="M49" s="125"/>
      <c r="P49" s="150"/>
    </row>
    <row r="50" spans="1:16" ht="15.75" thickBot="1">
      <c r="A50" s="122"/>
      <c r="B50" s="934" t="s">
        <v>1595</v>
      </c>
      <c r="C50" s="935"/>
      <c r="D50" s="935"/>
      <c r="E50" s="935"/>
      <c r="F50" s="935"/>
      <c r="G50" s="935"/>
      <c r="H50" s="936"/>
      <c r="I50" s="932">
        <v>10797.459288000002</v>
      </c>
      <c r="J50" s="933"/>
      <c r="K50" s="932">
        <v>11537.081688</v>
      </c>
      <c r="L50" s="933"/>
      <c r="M50" s="127"/>
      <c r="P50" s="150"/>
    </row>
    <row r="51" spans="1:16" ht="15.75" customHeight="1" thickBot="1">
      <c r="A51" s="128"/>
      <c r="B51" s="881" t="s">
        <v>1596</v>
      </c>
      <c r="C51" s="882"/>
      <c r="D51" s="882"/>
      <c r="E51" s="882"/>
      <c r="F51" s="882"/>
      <c r="G51" s="882"/>
      <c r="H51" s="882"/>
      <c r="I51" s="882"/>
      <c r="J51" s="882"/>
      <c r="K51" s="882"/>
      <c r="L51" s="883"/>
      <c r="M51" s="127"/>
      <c r="P51" s="150"/>
    </row>
    <row r="52" spans="1:16">
      <c r="A52" s="132"/>
      <c r="B52" s="870" t="s">
        <v>1588</v>
      </c>
      <c r="C52" s="871"/>
      <c r="D52" s="871"/>
      <c r="E52" s="871"/>
      <c r="F52" s="871"/>
      <c r="G52" s="871"/>
      <c r="H52" s="930"/>
      <c r="I52" s="920">
        <v>7905.4650180000008</v>
      </c>
      <c r="J52" s="921"/>
      <c r="K52" s="920">
        <v>8500.6299180000005</v>
      </c>
      <c r="L52" s="921"/>
      <c r="M52" s="124"/>
      <c r="P52" s="150"/>
    </row>
    <row r="53" spans="1:16">
      <c r="A53" s="111"/>
      <c r="B53" s="841" t="s">
        <v>1589</v>
      </c>
      <c r="C53" s="842"/>
      <c r="D53" s="842"/>
      <c r="E53" s="842"/>
      <c r="F53" s="842"/>
      <c r="G53" s="842"/>
      <c r="H53" s="931"/>
      <c r="I53" s="922">
        <v>8277.8590619999995</v>
      </c>
      <c r="J53" s="923"/>
      <c r="K53" s="922">
        <v>8894.9815020000005</v>
      </c>
      <c r="L53" s="923"/>
      <c r="M53" s="124"/>
      <c r="P53" s="150"/>
    </row>
    <row r="54" spans="1:16">
      <c r="A54" s="111"/>
      <c r="B54" s="841" t="s">
        <v>1590</v>
      </c>
      <c r="C54" s="842"/>
      <c r="D54" s="842"/>
      <c r="E54" s="842"/>
      <c r="F54" s="842"/>
      <c r="G54" s="842"/>
      <c r="H54" s="931"/>
      <c r="I54" s="922">
        <v>9390.5890980000004</v>
      </c>
      <c r="J54" s="923"/>
      <c r="K54" s="922">
        <v>9539.6692380000022</v>
      </c>
      <c r="L54" s="923"/>
      <c r="M54" s="124"/>
      <c r="P54" s="150"/>
    </row>
    <row r="55" spans="1:16">
      <c r="A55" s="111"/>
      <c r="B55" s="841" t="s">
        <v>1591</v>
      </c>
      <c r="C55" s="842"/>
      <c r="D55" s="842"/>
      <c r="E55" s="842"/>
      <c r="F55" s="842"/>
      <c r="G55" s="842"/>
      <c r="H55" s="931"/>
      <c r="I55" s="922">
        <v>10152.643644000003</v>
      </c>
      <c r="J55" s="923"/>
      <c r="K55" s="922">
        <v>10166.511564000004</v>
      </c>
      <c r="L55" s="923"/>
      <c r="M55" s="124"/>
      <c r="P55" s="150"/>
    </row>
    <row r="56" spans="1:16" ht="15.75" thickBot="1">
      <c r="A56" s="111"/>
      <c r="B56" s="841" t="s">
        <v>1592</v>
      </c>
      <c r="C56" s="842"/>
      <c r="D56" s="842"/>
      <c r="E56" s="842"/>
      <c r="F56" s="842"/>
      <c r="G56" s="842"/>
      <c r="H56" s="931"/>
      <c r="I56" s="922">
        <v>10363.890438</v>
      </c>
      <c r="J56" s="923"/>
      <c r="K56" s="922">
        <v>10674.762977999999</v>
      </c>
      <c r="L56" s="923"/>
      <c r="M56" s="118"/>
      <c r="P56" s="150"/>
    </row>
    <row r="57" spans="1:16">
      <c r="A57" s="142"/>
      <c r="B57" s="841" t="s">
        <v>1594</v>
      </c>
      <c r="C57" s="842"/>
      <c r="D57" s="842"/>
      <c r="E57" s="842"/>
      <c r="F57" s="842"/>
      <c r="G57" s="842"/>
      <c r="H57" s="931"/>
      <c r="I57" s="922">
        <v>10803.312762000003</v>
      </c>
      <c r="J57" s="923"/>
      <c r="K57" s="922">
        <v>11212.416402000004</v>
      </c>
      <c r="L57" s="923"/>
      <c r="M57" s="143"/>
      <c r="P57" s="150"/>
    </row>
    <row r="58" spans="1:16">
      <c r="A58" s="138"/>
      <c r="B58" s="841" t="s">
        <v>1595</v>
      </c>
      <c r="C58" s="842"/>
      <c r="D58" s="842"/>
      <c r="E58" s="842"/>
      <c r="F58" s="842"/>
      <c r="G58" s="842"/>
      <c r="H58" s="931"/>
      <c r="I58" s="922">
        <v>11469.447528000001</v>
      </c>
      <c r="J58" s="923"/>
      <c r="K58" s="922">
        <v>11966.381328000003</v>
      </c>
      <c r="L58" s="923"/>
      <c r="M58" s="144"/>
      <c r="P58" s="150"/>
    </row>
    <row r="59" spans="1:16" ht="15.75" thickBot="1">
      <c r="A59" s="138"/>
      <c r="B59" s="934" t="s">
        <v>1597</v>
      </c>
      <c r="C59" s="935"/>
      <c r="D59" s="935"/>
      <c r="E59" s="935"/>
      <c r="F59" s="935"/>
      <c r="G59" s="935"/>
      <c r="H59" s="936"/>
      <c r="I59" s="932">
        <v>11837.286252000002</v>
      </c>
      <c r="J59" s="933"/>
      <c r="K59" s="932">
        <v>12754.880292000002</v>
      </c>
      <c r="L59" s="933"/>
      <c r="M59" s="144"/>
      <c r="P59" s="150"/>
    </row>
    <row r="60" spans="1:16" ht="15.75" customHeight="1" thickBot="1">
      <c r="A60" s="139"/>
      <c r="B60" s="881" t="s">
        <v>1598</v>
      </c>
      <c r="C60" s="882"/>
      <c r="D60" s="882"/>
      <c r="E60" s="882"/>
      <c r="F60" s="882"/>
      <c r="G60" s="882"/>
      <c r="H60" s="882"/>
      <c r="I60" s="882"/>
      <c r="J60" s="882"/>
      <c r="K60" s="882"/>
      <c r="L60" s="883"/>
      <c r="M60" s="144"/>
      <c r="P60" s="150"/>
    </row>
    <row r="61" spans="1:16">
      <c r="A61" s="126"/>
      <c r="B61" s="870" t="s">
        <v>1599</v>
      </c>
      <c r="C61" s="871"/>
      <c r="D61" s="871"/>
      <c r="E61" s="871"/>
      <c r="F61" s="871"/>
      <c r="G61" s="871"/>
      <c r="H61" s="930"/>
      <c r="I61" s="920">
        <v>4404.5579820000003</v>
      </c>
      <c r="J61" s="921"/>
      <c r="K61" s="920">
        <v>5007.8125020000025</v>
      </c>
      <c r="L61" s="921"/>
      <c r="M61" s="144"/>
      <c r="P61" s="150"/>
    </row>
    <row r="62" spans="1:16">
      <c r="A62" s="122"/>
      <c r="B62" s="841" t="s">
        <v>1600</v>
      </c>
      <c r="C62" s="842"/>
      <c r="D62" s="842"/>
      <c r="E62" s="842"/>
      <c r="F62" s="842"/>
      <c r="G62" s="842"/>
      <c r="H62" s="931"/>
      <c r="I62" s="922">
        <v>4684.2781920000016</v>
      </c>
      <c r="J62" s="923"/>
      <c r="K62" s="922">
        <v>5315.2685520000014</v>
      </c>
      <c r="L62" s="923"/>
      <c r="M62" s="145"/>
      <c r="P62" s="150"/>
    </row>
    <row r="63" spans="1:16">
      <c r="A63" s="122"/>
      <c r="B63" s="841" t="s">
        <v>1601</v>
      </c>
      <c r="C63" s="842"/>
      <c r="D63" s="842"/>
      <c r="E63" s="842"/>
      <c r="F63" s="842"/>
      <c r="G63" s="842"/>
      <c r="H63" s="931"/>
      <c r="I63" s="922">
        <v>5310.2543340000002</v>
      </c>
      <c r="J63" s="923"/>
      <c r="K63" s="922">
        <v>5979.3814740000007</v>
      </c>
      <c r="L63" s="923"/>
      <c r="M63" s="136"/>
      <c r="P63" s="150"/>
    </row>
    <row r="64" spans="1:16" ht="15.75" thickBot="1">
      <c r="A64" s="128"/>
      <c r="B64" s="841" t="s">
        <v>1602</v>
      </c>
      <c r="C64" s="842"/>
      <c r="D64" s="842"/>
      <c r="E64" s="842"/>
      <c r="F64" s="842"/>
      <c r="G64" s="842"/>
      <c r="H64" s="931"/>
      <c r="I64" s="922">
        <v>6081.4868400000014</v>
      </c>
      <c r="J64" s="923"/>
      <c r="K64" s="922">
        <v>6782.9724600000009</v>
      </c>
      <c r="L64" s="923"/>
      <c r="M64" s="136"/>
      <c r="P64" s="150"/>
    </row>
    <row r="65" spans="1:16" ht="15.75" thickBot="1">
      <c r="A65" s="132"/>
      <c r="B65" s="934" t="s">
        <v>1603</v>
      </c>
      <c r="C65" s="935"/>
      <c r="D65" s="935"/>
      <c r="E65" s="935"/>
      <c r="F65" s="935"/>
      <c r="G65" s="935"/>
      <c r="H65" s="936"/>
      <c r="I65" s="932">
        <v>6880.1488800000006</v>
      </c>
      <c r="J65" s="933"/>
      <c r="K65" s="932">
        <v>7634.7948600000009</v>
      </c>
      <c r="L65" s="933"/>
      <c r="M65" s="141"/>
      <c r="P65" s="150"/>
    </row>
    <row r="66" spans="1:16" ht="3.75" customHeight="1" thickBot="1">
      <c r="A66" s="56"/>
      <c r="B66" s="64"/>
      <c r="C66" s="146"/>
      <c r="D66" s="63"/>
      <c r="E66" s="60"/>
      <c r="F66" s="61"/>
      <c r="G66" s="62"/>
      <c r="H66" s="63"/>
      <c r="I66" s="64"/>
      <c r="J66" s="65"/>
      <c r="K66" s="63"/>
      <c r="L66" s="66"/>
      <c r="M66" s="147"/>
    </row>
  </sheetData>
  <sheetProtection password="DEF0" sheet="1" objects="1" scenarios="1"/>
  <mergeCells count="166">
    <mergeCell ref="I50:J50"/>
    <mergeCell ref="I49:J49"/>
    <mergeCell ref="I48:J48"/>
    <mergeCell ref="I47:J47"/>
    <mergeCell ref="I46:J46"/>
    <mergeCell ref="I45:J45"/>
    <mergeCell ref="I44:J44"/>
    <mergeCell ref="I42:J42"/>
    <mergeCell ref="I41:J41"/>
    <mergeCell ref="B43:L43"/>
    <mergeCell ref="B47:H47"/>
    <mergeCell ref="B48:H48"/>
    <mergeCell ref="B49:H49"/>
    <mergeCell ref="B50:H50"/>
    <mergeCell ref="B44:H44"/>
    <mergeCell ref="B45:H45"/>
    <mergeCell ref="K48:L48"/>
    <mergeCell ref="K49:L49"/>
    <mergeCell ref="K50:L50"/>
    <mergeCell ref="K42:L42"/>
    <mergeCell ref="K44:L44"/>
    <mergeCell ref="B42:H42"/>
    <mergeCell ref="B51:L51"/>
    <mergeCell ref="K45:L45"/>
    <mergeCell ref="K46:L46"/>
    <mergeCell ref="K47:L47"/>
    <mergeCell ref="K65:L65"/>
    <mergeCell ref="K59:L59"/>
    <mergeCell ref="K61:L61"/>
    <mergeCell ref="K62:L62"/>
    <mergeCell ref="K63:L63"/>
    <mergeCell ref="K64:L64"/>
    <mergeCell ref="B65:H65"/>
    <mergeCell ref="B59:H59"/>
    <mergeCell ref="B61:H61"/>
    <mergeCell ref="B62:H62"/>
    <mergeCell ref="I61:J61"/>
    <mergeCell ref="I62:J62"/>
    <mergeCell ref="I63:J63"/>
    <mergeCell ref="I64:J64"/>
    <mergeCell ref="I65:J65"/>
    <mergeCell ref="B63:H63"/>
    <mergeCell ref="B64:H64"/>
    <mergeCell ref="B60:L60"/>
    <mergeCell ref="I59:J59"/>
    <mergeCell ref="B46:H46"/>
    <mergeCell ref="K58:L58"/>
    <mergeCell ref="K52:L52"/>
    <mergeCell ref="K53:L53"/>
    <mergeCell ref="K54:L54"/>
    <mergeCell ref="K55:L55"/>
    <mergeCell ref="B58:H58"/>
    <mergeCell ref="I53:J53"/>
    <mergeCell ref="I54:J54"/>
    <mergeCell ref="I55:J55"/>
    <mergeCell ref="I56:J56"/>
    <mergeCell ref="I57:J57"/>
    <mergeCell ref="I58:J58"/>
    <mergeCell ref="K56:L56"/>
    <mergeCell ref="K57:L57"/>
    <mergeCell ref="B52:H52"/>
    <mergeCell ref="B53:H53"/>
    <mergeCell ref="B54:H54"/>
    <mergeCell ref="B55:H55"/>
    <mergeCell ref="B56:H56"/>
    <mergeCell ref="B57:H57"/>
    <mergeCell ref="I52:J52"/>
    <mergeCell ref="K35:L36"/>
    <mergeCell ref="I35:J36"/>
    <mergeCell ref="B37:L37"/>
    <mergeCell ref="K38:L38"/>
    <mergeCell ref="K39:L39"/>
    <mergeCell ref="K40:L40"/>
    <mergeCell ref="K41:L41"/>
    <mergeCell ref="B35:H36"/>
    <mergeCell ref="B38:H38"/>
    <mergeCell ref="B39:H39"/>
    <mergeCell ref="B40:H40"/>
    <mergeCell ref="B41:H41"/>
    <mergeCell ref="I40:J40"/>
    <mergeCell ref="I39:J39"/>
    <mergeCell ref="I38:J38"/>
    <mergeCell ref="K31:L32"/>
    <mergeCell ref="H28:I28"/>
    <mergeCell ref="H29:I29"/>
    <mergeCell ref="B29:D29"/>
    <mergeCell ref="H25:I25"/>
    <mergeCell ref="H26:I26"/>
    <mergeCell ref="E29:G29"/>
    <mergeCell ref="E26:G26"/>
    <mergeCell ref="E27:G27"/>
    <mergeCell ref="H27:I27"/>
    <mergeCell ref="B33:L33"/>
    <mergeCell ref="B34:L34"/>
    <mergeCell ref="E24:G24"/>
    <mergeCell ref="E25:G25"/>
    <mergeCell ref="H23:I23"/>
    <mergeCell ref="H24:I24"/>
    <mergeCell ref="H20:I20"/>
    <mergeCell ref="H21:I21"/>
    <mergeCell ref="H22:I22"/>
    <mergeCell ref="B25:D25"/>
    <mergeCell ref="B26:D26"/>
    <mergeCell ref="B27:D27"/>
    <mergeCell ref="B28:D28"/>
    <mergeCell ref="E28:G28"/>
    <mergeCell ref="B30:L30"/>
    <mergeCell ref="K25:L25"/>
    <mergeCell ref="K26:L26"/>
    <mergeCell ref="K27:L27"/>
    <mergeCell ref="K28:L28"/>
    <mergeCell ref="K29:L29"/>
    <mergeCell ref="B31:D32"/>
    <mergeCell ref="E31:G32"/>
    <mergeCell ref="H31:I32"/>
    <mergeCell ref="J31:J32"/>
    <mergeCell ref="K21:L21"/>
    <mergeCell ref="K22:L22"/>
    <mergeCell ref="K23:L23"/>
    <mergeCell ref="K24:L24"/>
    <mergeCell ref="E19:G19"/>
    <mergeCell ref="H19:I19"/>
    <mergeCell ref="B24:D24"/>
    <mergeCell ref="B21:D21"/>
    <mergeCell ref="B22:D22"/>
    <mergeCell ref="E22:G22"/>
    <mergeCell ref="B14:D14"/>
    <mergeCell ref="B15:D15"/>
    <mergeCell ref="B16:D16"/>
    <mergeCell ref="B17:D17"/>
    <mergeCell ref="B18:D18"/>
    <mergeCell ref="B10:D12"/>
    <mergeCell ref="B19:D19"/>
    <mergeCell ref="B20:D20"/>
    <mergeCell ref="B13:L13"/>
    <mergeCell ref="H10:I12"/>
    <mergeCell ref="H15:I15"/>
    <mergeCell ref="H16:I16"/>
    <mergeCell ref="H17:I17"/>
    <mergeCell ref="H18:I18"/>
    <mergeCell ref="K19:L19"/>
    <mergeCell ref="K20:L20"/>
    <mergeCell ref="B2:D2"/>
    <mergeCell ref="H2:L3"/>
    <mergeCell ref="B3:D3"/>
    <mergeCell ref="H4:L4"/>
    <mergeCell ref="H5:L5"/>
    <mergeCell ref="F6:L6"/>
    <mergeCell ref="E20:G20"/>
    <mergeCell ref="E21:G21"/>
    <mergeCell ref="B23:D23"/>
    <mergeCell ref="K10:L12"/>
    <mergeCell ref="J10:J12"/>
    <mergeCell ref="H14:I14"/>
    <mergeCell ref="E23:G23"/>
    <mergeCell ref="E14:G14"/>
    <mergeCell ref="E15:G15"/>
    <mergeCell ref="E16:G16"/>
    <mergeCell ref="E17:G17"/>
    <mergeCell ref="E18:G18"/>
    <mergeCell ref="K14:L14"/>
    <mergeCell ref="K15:L15"/>
    <mergeCell ref="K16:L16"/>
    <mergeCell ref="K17:L17"/>
    <mergeCell ref="K18:L18"/>
    <mergeCell ref="E10:G12"/>
  </mergeCells>
  <hyperlinks>
    <hyperlink ref="H4" r:id="rId1"/>
  </hyperlinks>
  <pageMargins left="0.23622047244094491" right="0.23622047244094491" top="0.74803149606299213" bottom="0.74803149606299213" header="0.31496062992125984" footer="0.31496062992125984"/>
  <pageSetup paperSize="9" scale="74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06"/>
  <sheetViews>
    <sheetView zoomScale="115" zoomScaleNormal="115" workbookViewId="0">
      <selection activeCell="R29" sqref="R29"/>
    </sheetView>
  </sheetViews>
  <sheetFormatPr defaultRowHeight="15"/>
  <cols>
    <col min="1" max="1" width="0.85546875" customWidth="1"/>
    <col min="11" max="11" width="9.42578125" bestFit="1" customWidth="1"/>
    <col min="13" max="13" width="0.7109375" customWidth="1"/>
  </cols>
  <sheetData>
    <row r="1" spans="1:13" ht="3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3">
      <c r="A2" s="10"/>
      <c r="B2" s="798" t="s">
        <v>1332</v>
      </c>
      <c r="C2" s="799"/>
      <c r="D2" s="799"/>
      <c r="E2" s="86"/>
      <c r="F2" s="86"/>
      <c r="G2" s="86"/>
      <c r="H2" s="800" t="s">
        <v>1718</v>
      </c>
      <c r="I2" s="801"/>
      <c r="J2" s="801"/>
      <c r="K2" s="801"/>
      <c r="L2" s="802"/>
      <c r="M2" s="5"/>
    </row>
    <row r="3" spans="1:13">
      <c r="A3" s="12"/>
      <c r="B3" s="805" t="s">
        <v>1334</v>
      </c>
      <c r="C3" s="806"/>
      <c r="D3" s="806"/>
      <c r="E3" s="88"/>
      <c r="F3" s="88"/>
      <c r="G3" s="88"/>
      <c r="H3" s="803"/>
      <c r="I3" s="803"/>
      <c r="J3" s="803"/>
      <c r="K3" s="803"/>
      <c r="L3" s="804"/>
      <c r="M3" s="20"/>
    </row>
    <row r="4" spans="1:13">
      <c r="A4" s="12"/>
      <c r="B4" s="87"/>
      <c r="C4" s="88"/>
      <c r="D4" s="88"/>
      <c r="E4" s="88"/>
      <c r="F4" s="88"/>
      <c r="G4" s="88"/>
      <c r="H4" s="807" t="s">
        <v>1333</v>
      </c>
      <c r="I4" s="807"/>
      <c r="J4" s="807"/>
      <c r="K4" s="807"/>
      <c r="L4" s="808"/>
      <c r="M4" s="20"/>
    </row>
    <row r="5" spans="1:13">
      <c r="A5" s="19"/>
      <c r="B5" s="89"/>
      <c r="C5" s="90"/>
      <c r="D5" s="90"/>
      <c r="E5" s="90"/>
      <c r="F5" s="76"/>
      <c r="G5" s="77"/>
      <c r="H5" s="807"/>
      <c r="I5" s="807"/>
      <c r="J5" s="807"/>
      <c r="K5" s="807"/>
      <c r="L5" s="808"/>
      <c r="M5" s="11"/>
    </row>
    <row r="6" spans="1:13">
      <c r="A6" s="4"/>
      <c r="B6" s="89"/>
      <c r="C6" s="90"/>
      <c r="D6" s="90"/>
      <c r="E6" s="90"/>
      <c r="F6" s="807"/>
      <c r="G6" s="837"/>
      <c r="H6" s="837"/>
      <c r="I6" s="837"/>
      <c r="J6" s="837"/>
      <c r="K6" s="837"/>
      <c r="L6" s="819"/>
      <c r="M6" s="18"/>
    </row>
    <row r="7" spans="1:13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11"/>
    </row>
    <row r="8" spans="1:13" ht="15.75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20"/>
    </row>
    <row r="9" spans="1:13" ht="3.75" customHeight="1" thickBot="1">
      <c r="A9" s="111"/>
      <c r="B9" s="112"/>
      <c r="C9" s="137"/>
      <c r="D9" s="137"/>
      <c r="E9" s="113"/>
      <c r="F9" s="113"/>
      <c r="G9" s="113"/>
      <c r="H9" s="114"/>
      <c r="I9" s="114"/>
      <c r="J9" s="115"/>
      <c r="K9" s="115"/>
      <c r="L9" s="148"/>
      <c r="M9" s="116"/>
    </row>
    <row r="10" spans="1:13">
      <c r="A10" s="117"/>
      <c r="B10" s="959" t="s">
        <v>1464</v>
      </c>
      <c r="C10" s="960"/>
      <c r="D10" s="961"/>
      <c r="E10" s="942" t="s">
        <v>1455</v>
      </c>
      <c r="F10" s="965"/>
      <c r="G10" s="943"/>
      <c r="H10" s="942" t="s">
        <v>1498</v>
      </c>
      <c r="I10" s="943"/>
      <c r="J10" s="946" t="s">
        <v>1500</v>
      </c>
      <c r="K10" s="948" t="s">
        <v>1499</v>
      </c>
      <c r="L10" s="949"/>
      <c r="M10" s="118"/>
    </row>
    <row r="11" spans="1:13">
      <c r="A11" s="117"/>
      <c r="B11" s="962"/>
      <c r="C11" s="963"/>
      <c r="D11" s="964"/>
      <c r="E11" s="944"/>
      <c r="F11" s="966"/>
      <c r="G11" s="945"/>
      <c r="H11" s="944"/>
      <c r="I11" s="945"/>
      <c r="J11" s="947"/>
      <c r="K11" s="950"/>
      <c r="L11" s="951"/>
      <c r="M11" s="118"/>
    </row>
    <row r="12" spans="1:13" ht="15.75" thickBot="1">
      <c r="A12" s="117"/>
      <c r="B12" s="962"/>
      <c r="C12" s="963"/>
      <c r="D12" s="964"/>
      <c r="E12" s="944"/>
      <c r="F12" s="966"/>
      <c r="G12" s="945"/>
      <c r="H12" s="944"/>
      <c r="I12" s="945"/>
      <c r="J12" s="947"/>
      <c r="K12" s="950"/>
      <c r="L12" s="951"/>
      <c r="M12" s="118"/>
    </row>
    <row r="13" spans="1:13" ht="16.5" thickBot="1">
      <c r="A13" s="117"/>
      <c r="B13" s="997" t="s">
        <v>1708</v>
      </c>
      <c r="C13" s="998"/>
      <c r="D13" s="998"/>
      <c r="E13" s="998"/>
      <c r="F13" s="998"/>
      <c r="G13" s="998"/>
      <c r="H13" s="998"/>
      <c r="I13" s="998"/>
      <c r="J13" s="998"/>
      <c r="K13" s="999"/>
      <c r="L13" s="1000"/>
      <c r="M13" s="118"/>
    </row>
    <row r="14" spans="1:13">
      <c r="A14" s="117"/>
      <c r="B14" s="1001" t="s">
        <v>1696</v>
      </c>
      <c r="C14" s="1002"/>
      <c r="D14" s="1003"/>
      <c r="E14" s="970" t="s">
        <v>1688</v>
      </c>
      <c r="F14" s="1007"/>
      <c r="G14" s="971"/>
      <c r="H14" s="970" t="s">
        <v>1686</v>
      </c>
      <c r="I14" s="971"/>
      <c r="J14" s="649" t="s">
        <v>1687</v>
      </c>
      <c r="K14" s="1027" t="s">
        <v>1685</v>
      </c>
      <c r="L14" s="1028"/>
      <c r="M14" s="118"/>
    </row>
    <row r="15" spans="1:13">
      <c r="A15" s="117"/>
      <c r="B15" s="1011" t="s">
        <v>1697</v>
      </c>
      <c r="C15" s="1012"/>
      <c r="D15" s="1013"/>
      <c r="E15" s="955" t="s">
        <v>1688</v>
      </c>
      <c r="F15" s="1031"/>
      <c r="G15" s="956"/>
      <c r="H15" s="955" t="s">
        <v>1686</v>
      </c>
      <c r="I15" s="956"/>
      <c r="J15" s="650" t="s">
        <v>1687</v>
      </c>
      <c r="K15" s="957" t="s">
        <v>1685</v>
      </c>
      <c r="L15" s="958"/>
      <c r="M15" s="118"/>
    </row>
    <row r="16" spans="1:13">
      <c r="A16" s="117"/>
      <c r="B16" s="1011" t="s">
        <v>1689</v>
      </c>
      <c r="C16" s="1012"/>
      <c r="D16" s="1013"/>
      <c r="E16" s="955" t="s">
        <v>1690</v>
      </c>
      <c r="F16" s="1031"/>
      <c r="G16" s="956"/>
      <c r="H16" s="955" t="s">
        <v>1686</v>
      </c>
      <c r="I16" s="956"/>
      <c r="J16" s="650" t="s">
        <v>1691</v>
      </c>
      <c r="K16" s="957" t="s">
        <v>1685</v>
      </c>
      <c r="L16" s="958"/>
      <c r="M16" s="118"/>
    </row>
    <row r="17" spans="1:13">
      <c r="A17" s="117"/>
      <c r="B17" s="1011" t="s">
        <v>1704</v>
      </c>
      <c r="C17" s="1012"/>
      <c r="D17" s="1013"/>
      <c r="E17" s="955" t="s">
        <v>1690</v>
      </c>
      <c r="F17" s="1031"/>
      <c r="G17" s="956"/>
      <c r="H17" s="955" t="s">
        <v>1686</v>
      </c>
      <c r="I17" s="956"/>
      <c r="J17" s="650" t="s">
        <v>1691</v>
      </c>
      <c r="K17" s="957" t="s">
        <v>1685</v>
      </c>
      <c r="L17" s="958"/>
      <c r="M17" s="118"/>
    </row>
    <row r="18" spans="1:13">
      <c r="A18" s="117"/>
      <c r="B18" s="1011" t="s">
        <v>1692</v>
      </c>
      <c r="C18" s="1012"/>
      <c r="D18" s="1013"/>
      <c r="E18" s="955" t="s">
        <v>1688</v>
      </c>
      <c r="F18" s="1031"/>
      <c r="G18" s="956"/>
      <c r="H18" s="955" t="s">
        <v>1686</v>
      </c>
      <c r="I18" s="956"/>
      <c r="J18" s="650" t="s">
        <v>1691</v>
      </c>
      <c r="K18" s="957" t="s">
        <v>1685</v>
      </c>
      <c r="L18" s="958"/>
      <c r="M18" s="118"/>
    </row>
    <row r="19" spans="1:13">
      <c r="A19" s="117"/>
      <c r="B19" s="841" t="s">
        <v>1707</v>
      </c>
      <c r="C19" s="842"/>
      <c r="D19" s="931"/>
      <c r="E19" s="952"/>
      <c r="F19" s="953"/>
      <c r="G19" s="954"/>
      <c r="H19" s="955" t="s">
        <v>1693</v>
      </c>
      <c r="I19" s="956"/>
      <c r="J19" s="650" t="s">
        <v>1694</v>
      </c>
      <c r="K19" s="957" t="s">
        <v>1685</v>
      </c>
      <c r="L19" s="958"/>
      <c r="M19" s="118"/>
    </row>
    <row r="20" spans="1:13">
      <c r="A20" s="117"/>
      <c r="B20" s="841" t="s">
        <v>1695</v>
      </c>
      <c r="C20" s="842"/>
      <c r="D20" s="931"/>
      <c r="E20" s="952"/>
      <c r="F20" s="953"/>
      <c r="G20" s="954"/>
      <c r="H20" s="955" t="s">
        <v>1699</v>
      </c>
      <c r="I20" s="956"/>
      <c r="J20" s="650" t="s">
        <v>1698</v>
      </c>
      <c r="K20" s="957" t="s">
        <v>1685</v>
      </c>
      <c r="L20" s="958"/>
      <c r="M20" s="118"/>
    </row>
    <row r="21" spans="1:13">
      <c r="A21" s="117"/>
      <c r="B21" s="841" t="s">
        <v>1706</v>
      </c>
      <c r="C21" s="842"/>
      <c r="D21" s="931"/>
      <c r="E21" s="952"/>
      <c r="F21" s="953"/>
      <c r="G21" s="954"/>
      <c r="H21" s="955" t="s">
        <v>1699</v>
      </c>
      <c r="I21" s="956"/>
      <c r="J21" s="650" t="s">
        <v>1698</v>
      </c>
      <c r="K21" s="957" t="s">
        <v>1685</v>
      </c>
      <c r="L21" s="958"/>
      <c r="M21" s="118"/>
    </row>
    <row r="22" spans="1:13">
      <c r="A22" s="117"/>
      <c r="B22" s="1011" t="s">
        <v>1705</v>
      </c>
      <c r="C22" s="1012"/>
      <c r="D22" s="1013"/>
      <c r="E22" s="955"/>
      <c r="F22" s="1031"/>
      <c r="G22" s="956"/>
      <c r="H22" s="955" t="s">
        <v>1699</v>
      </c>
      <c r="I22" s="956"/>
      <c r="J22" s="650" t="s">
        <v>1698</v>
      </c>
      <c r="K22" s="957" t="s">
        <v>1685</v>
      </c>
      <c r="L22" s="958"/>
      <c r="M22" s="118"/>
    </row>
    <row r="23" spans="1:13">
      <c r="A23" s="117"/>
      <c r="B23" s="841" t="s">
        <v>1701</v>
      </c>
      <c r="C23" s="842"/>
      <c r="D23" s="931"/>
      <c r="E23" s="952"/>
      <c r="F23" s="953"/>
      <c r="G23" s="954"/>
      <c r="H23" s="955" t="s">
        <v>1699</v>
      </c>
      <c r="I23" s="956"/>
      <c r="J23" s="650" t="s">
        <v>1698</v>
      </c>
      <c r="K23" s="957" t="s">
        <v>1685</v>
      </c>
      <c r="L23" s="958"/>
      <c r="M23" s="118"/>
    </row>
    <row r="24" spans="1:13">
      <c r="A24" s="117"/>
      <c r="B24" s="1011" t="s">
        <v>1700</v>
      </c>
      <c r="C24" s="1012"/>
      <c r="D24" s="1013"/>
      <c r="E24" s="955" t="s">
        <v>1703</v>
      </c>
      <c r="F24" s="1031"/>
      <c r="G24" s="956"/>
      <c r="H24" s="955"/>
      <c r="I24" s="956"/>
      <c r="J24" s="650" t="s">
        <v>1698</v>
      </c>
      <c r="K24" s="957" t="s">
        <v>1685</v>
      </c>
      <c r="L24" s="958"/>
      <c r="M24" s="118"/>
    </row>
    <row r="25" spans="1:13" ht="15.75" thickBot="1">
      <c r="A25" s="117"/>
      <c r="B25" s="1004" t="s">
        <v>1702</v>
      </c>
      <c r="C25" s="1005"/>
      <c r="D25" s="1006"/>
      <c r="E25" s="1008" t="s">
        <v>1703</v>
      </c>
      <c r="F25" s="1009"/>
      <c r="G25" s="1010"/>
      <c r="H25" s="1008"/>
      <c r="I25" s="1010"/>
      <c r="J25" s="761" t="s">
        <v>1698</v>
      </c>
      <c r="K25" s="1029" t="s">
        <v>1685</v>
      </c>
      <c r="L25" s="1030"/>
      <c r="M25" s="118"/>
    </row>
    <row r="26" spans="1:13" ht="15.75" customHeight="1" thickBot="1">
      <c r="A26" s="135"/>
      <c r="B26" s="967" t="s">
        <v>1501</v>
      </c>
      <c r="C26" s="968"/>
      <c r="D26" s="968"/>
      <c r="E26" s="968"/>
      <c r="F26" s="968"/>
      <c r="G26" s="968"/>
      <c r="H26" s="968"/>
      <c r="I26" s="968"/>
      <c r="J26" s="968"/>
      <c r="K26" s="968"/>
      <c r="L26" s="969"/>
      <c r="M26" s="120"/>
    </row>
    <row r="27" spans="1:13" ht="15.75" customHeight="1">
      <c r="A27" s="135"/>
      <c r="B27" s="937" t="s">
        <v>1717</v>
      </c>
      <c r="C27" s="938"/>
      <c r="D27" s="939"/>
      <c r="E27" s="838" t="s">
        <v>1716</v>
      </c>
      <c r="F27" s="839"/>
      <c r="G27" s="840"/>
      <c r="H27" s="838">
        <v>8.0000000000000002E-3</v>
      </c>
      <c r="I27" s="840"/>
      <c r="J27" s="653">
        <v>0.02</v>
      </c>
      <c r="K27" s="940">
        <v>287.73970500000001</v>
      </c>
      <c r="L27" s="941"/>
      <c r="M27" s="120"/>
    </row>
    <row r="28" spans="1:13">
      <c r="A28" s="119"/>
      <c r="B28" s="841" t="s">
        <v>1503</v>
      </c>
      <c r="C28" s="842"/>
      <c r="D28" s="931"/>
      <c r="E28" s="838" t="s">
        <v>1502</v>
      </c>
      <c r="F28" s="839"/>
      <c r="G28" s="840"/>
      <c r="H28" s="838">
        <v>1.7000000000000001E-2</v>
      </c>
      <c r="I28" s="840"/>
      <c r="J28" s="756">
        <v>4.2999999999999997E-2</v>
      </c>
      <c r="K28" s="979">
        <v>436.82422583778009</v>
      </c>
      <c r="L28" s="980"/>
      <c r="M28" s="118"/>
    </row>
    <row r="29" spans="1:13">
      <c r="A29" s="119"/>
      <c r="B29" s="841" t="s">
        <v>1505</v>
      </c>
      <c r="C29" s="842"/>
      <c r="D29" s="931"/>
      <c r="E29" s="838" t="s">
        <v>1504</v>
      </c>
      <c r="F29" s="839"/>
      <c r="G29" s="840"/>
      <c r="H29" s="884">
        <v>2.1999999999999999E-2</v>
      </c>
      <c r="I29" s="885"/>
      <c r="J29" s="652">
        <v>5.3999999999999999E-2</v>
      </c>
      <c r="K29" s="981">
        <v>490.43568411453009</v>
      </c>
      <c r="L29" s="982"/>
      <c r="M29" s="120"/>
    </row>
    <row r="30" spans="1:13">
      <c r="A30" s="128"/>
      <c r="B30" s="841" t="s">
        <v>1507</v>
      </c>
      <c r="C30" s="842"/>
      <c r="D30" s="931"/>
      <c r="E30" s="838" t="s">
        <v>1506</v>
      </c>
      <c r="F30" s="839"/>
      <c r="G30" s="840"/>
      <c r="H30" s="884">
        <v>2.5999999999999999E-2</v>
      </c>
      <c r="I30" s="885"/>
      <c r="J30" s="652">
        <v>6.5000000000000002E-2</v>
      </c>
      <c r="K30" s="981">
        <v>516.14802537771016</v>
      </c>
      <c r="L30" s="982"/>
      <c r="M30" s="120"/>
    </row>
    <row r="31" spans="1:13">
      <c r="A31" s="117"/>
      <c r="B31" s="841" t="s">
        <v>1509</v>
      </c>
      <c r="C31" s="842"/>
      <c r="D31" s="931"/>
      <c r="E31" s="838" t="s">
        <v>1508</v>
      </c>
      <c r="F31" s="839"/>
      <c r="G31" s="840"/>
      <c r="H31" s="884">
        <v>2.8000000000000001E-2</v>
      </c>
      <c r="I31" s="885"/>
      <c r="J31" s="652">
        <v>7.0999999999999994E-2</v>
      </c>
      <c r="K31" s="981">
        <v>561.4099592603701</v>
      </c>
      <c r="L31" s="982"/>
      <c r="M31" s="118"/>
    </row>
    <row r="32" spans="1:13">
      <c r="A32" s="135"/>
      <c r="B32" s="841" t="s">
        <v>1511</v>
      </c>
      <c r="C32" s="842"/>
      <c r="D32" s="931"/>
      <c r="E32" s="838" t="s">
        <v>1510</v>
      </c>
      <c r="F32" s="839"/>
      <c r="G32" s="840"/>
      <c r="H32" s="884">
        <v>3.3000000000000002E-2</v>
      </c>
      <c r="I32" s="885"/>
      <c r="J32" s="652">
        <v>8.1000000000000003E-2</v>
      </c>
      <c r="K32" s="981">
        <v>680.61245173283999</v>
      </c>
      <c r="L32" s="982"/>
      <c r="M32" s="124"/>
    </row>
    <row r="33" spans="1:13">
      <c r="A33" s="138"/>
      <c r="B33" s="841" t="s">
        <v>1513</v>
      </c>
      <c r="C33" s="842"/>
      <c r="D33" s="931"/>
      <c r="E33" s="838" t="s">
        <v>1512</v>
      </c>
      <c r="F33" s="839"/>
      <c r="G33" s="840"/>
      <c r="H33" s="884">
        <v>3.6999999999999998E-2</v>
      </c>
      <c r="I33" s="885"/>
      <c r="J33" s="652">
        <v>9.1999999999999998E-2</v>
      </c>
      <c r="K33" s="981">
        <v>748.76599565889012</v>
      </c>
      <c r="L33" s="982"/>
      <c r="M33" s="134"/>
    </row>
    <row r="34" spans="1:13">
      <c r="A34" s="126"/>
      <c r="B34" s="841" t="s">
        <v>1515</v>
      </c>
      <c r="C34" s="842"/>
      <c r="D34" s="931"/>
      <c r="E34" s="838" t="s">
        <v>1514</v>
      </c>
      <c r="F34" s="839"/>
      <c r="G34" s="840"/>
      <c r="H34" s="884">
        <v>4.1000000000000002E-2</v>
      </c>
      <c r="I34" s="885"/>
      <c r="J34" s="652">
        <v>0.10299999999999999</v>
      </c>
      <c r="K34" s="981">
        <v>883.95772359114017</v>
      </c>
      <c r="L34" s="982"/>
      <c r="M34" s="118"/>
    </row>
    <row r="35" spans="1:13">
      <c r="A35" s="122"/>
      <c r="B35" s="841" t="s">
        <v>1517</v>
      </c>
      <c r="C35" s="842"/>
      <c r="D35" s="931"/>
      <c r="E35" s="838" t="s">
        <v>1516</v>
      </c>
      <c r="F35" s="839"/>
      <c r="G35" s="840"/>
      <c r="H35" s="884">
        <v>4.3999999999999997E-2</v>
      </c>
      <c r="I35" s="885"/>
      <c r="J35" s="652">
        <v>0.109</v>
      </c>
      <c r="K35" s="981">
        <v>1042.9147538898001</v>
      </c>
      <c r="L35" s="982"/>
      <c r="M35" s="124"/>
    </row>
    <row r="36" spans="1:13">
      <c r="A36" s="126"/>
      <c r="B36" s="841" t="s">
        <v>1519</v>
      </c>
      <c r="C36" s="842"/>
      <c r="D36" s="931"/>
      <c r="E36" s="838" t="s">
        <v>1518</v>
      </c>
      <c r="F36" s="839"/>
      <c r="G36" s="840"/>
      <c r="H36" s="884">
        <v>4.8000000000000001E-2</v>
      </c>
      <c r="I36" s="885"/>
      <c r="J36" s="652">
        <v>0.12</v>
      </c>
      <c r="K36" s="981">
        <v>1095.2435628769801</v>
      </c>
      <c r="L36" s="982"/>
      <c r="M36" s="124"/>
    </row>
    <row r="37" spans="1:13">
      <c r="A37" s="126"/>
      <c r="B37" s="972" t="s">
        <v>1521</v>
      </c>
      <c r="C37" s="973"/>
      <c r="D37" s="974"/>
      <c r="E37" s="838" t="s">
        <v>1520</v>
      </c>
      <c r="F37" s="839"/>
      <c r="G37" s="840"/>
      <c r="H37" s="977">
        <v>0.05</v>
      </c>
      <c r="I37" s="978"/>
      <c r="J37" s="757">
        <v>0.125</v>
      </c>
      <c r="K37" s="981">
        <v>1144.1003464938303</v>
      </c>
      <c r="L37" s="982"/>
      <c r="M37" s="124"/>
    </row>
    <row r="38" spans="1:13">
      <c r="A38" s="139"/>
      <c r="B38" s="841" t="s">
        <v>1523</v>
      </c>
      <c r="C38" s="842"/>
      <c r="D38" s="931"/>
      <c r="E38" s="838" t="s">
        <v>1522</v>
      </c>
      <c r="F38" s="839"/>
      <c r="G38" s="840"/>
      <c r="H38" s="884">
        <v>3.4000000000000002E-2</v>
      </c>
      <c r="I38" s="885"/>
      <c r="J38" s="652">
        <v>8.5000000000000006E-2</v>
      </c>
      <c r="K38" s="981">
        <v>744.40713628248022</v>
      </c>
      <c r="L38" s="982"/>
      <c r="M38" s="124"/>
    </row>
    <row r="39" spans="1:13">
      <c r="A39" s="140"/>
      <c r="B39" s="841" t="s">
        <v>1525</v>
      </c>
      <c r="C39" s="842"/>
      <c r="D39" s="931"/>
      <c r="E39" s="838" t="s">
        <v>1524</v>
      </c>
      <c r="F39" s="839"/>
      <c r="G39" s="840"/>
      <c r="H39" s="884">
        <v>4.1000000000000002E-2</v>
      </c>
      <c r="I39" s="885"/>
      <c r="J39" s="652">
        <v>0.10199999999999999</v>
      </c>
      <c r="K39" s="981">
        <v>970.70224560837016</v>
      </c>
      <c r="L39" s="982"/>
      <c r="M39" s="134"/>
    </row>
    <row r="40" spans="1:13">
      <c r="A40" s="123"/>
      <c r="B40" s="841" t="s">
        <v>1527</v>
      </c>
      <c r="C40" s="842"/>
      <c r="D40" s="931"/>
      <c r="E40" s="838" t="s">
        <v>1526</v>
      </c>
      <c r="F40" s="839"/>
      <c r="G40" s="840"/>
      <c r="H40" s="884">
        <v>4.8000000000000001E-2</v>
      </c>
      <c r="I40" s="885"/>
      <c r="J40" s="652">
        <v>0.11899999999999999</v>
      </c>
      <c r="K40" s="981">
        <v>1179.4679261534402</v>
      </c>
      <c r="L40" s="982"/>
      <c r="M40" s="118"/>
    </row>
    <row r="41" spans="1:13">
      <c r="A41" s="123"/>
      <c r="B41" s="972" t="s">
        <v>1528</v>
      </c>
      <c r="C41" s="973"/>
      <c r="D41" s="974"/>
      <c r="E41" s="838" t="s">
        <v>1526</v>
      </c>
      <c r="F41" s="839"/>
      <c r="G41" s="840"/>
      <c r="H41" s="975">
        <v>4.8000000000000001E-2</v>
      </c>
      <c r="I41" s="976"/>
      <c r="J41" s="757">
        <v>0.11899999999999999</v>
      </c>
      <c r="K41" s="983">
        <v>1117.7910869532002</v>
      </c>
      <c r="L41" s="984"/>
      <c r="M41" s="118"/>
    </row>
    <row r="42" spans="1:13">
      <c r="A42" s="119"/>
      <c r="B42" s="841" t="s">
        <v>1530</v>
      </c>
      <c r="C42" s="842"/>
      <c r="D42" s="931"/>
      <c r="E42" s="838" t="s">
        <v>1529</v>
      </c>
      <c r="F42" s="839"/>
      <c r="G42" s="840"/>
      <c r="H42" s="884">
        <v>5.5E-2</v>
      </c>
      <c r="I42" s="885"/>
      <c r="J42" s="652">
        <v>0.13700000000000001</v>
      </c>
      <c r="K42" s="983">
        <v>1106.9027566159202</v>
      </c>
      <c r="L42" s="984"/>
      <c r="M42" s="118"/>
    </row>
    <row r="43" spans="1:13">
      <c r="A43" s="135"/>
      <c r="B43" s="841" t="s">
        <v>1532</v>
      </c>
      <c r="C43" s="842"/>
      <c r="D43" s="931"/>
      <c r="E43" s="838" t="s">
        <v>1531</v>
      </c>
      <c r="F43" s="839"/>
      <c r="G43" s="840"/>
      <c r="H43" s="884">
        <v>6.5000000000000002E-2</v>
      </c>
      <c r="I43" s="885"/>
      <c r="J43" s="652">
        <v>0.16200000000000001</v>
      </c>
      <c r="K43" s="983">
        <v>1312.0571608026301</v>
      </c>
      <c r="L43" s="984"/>
      <c r="M43" s="124"/>
    </row>
    <row r="44" spans="1:13">
      <c r="A44" s="117"/>
      <c r="B44" s="841" t="s">
        <v>1534</v>
      </c>
      <c r="C44" s="842"/>
      <c r="D44" s="931"/>
      <c r="E44" s="838" t="s">
        <v>1533</v>
      </c>
      <c r="F44" s="839"/>
      <c r="G44" s="840"/>
      <c r="H44" s="884">
        <v>7.1999999999999995E-2</v>
      </c>
      <c r="I44" s="885"/>
      <c r="J44" s="652">
        <v>0.18</v>
      </c>
      <c r="K44" s="983">
        <v>1682.9501048114701</v>
      </c>
      <c r="L44" s="984"/>
      <c r="M44" s="134"/>
    </row>
    <row r="45" spans="1:13">
      <c r="A45" s="128"/>
      <c r="B45" s="841" t="s">
        <v>1536</v>
      </c>
      <c r="C45" s="842"/>
      <c r="D45" s="931"/>
      <c r="E45" s="838" t="s">
        <v>1535</v>
      </c>
      <c r="F45" s="839"/>
      <c r="G45" s="840"/>
      <c r="H45" s="884">
        <v>7.9000000000000001E-2</v>
      </c>
      <c r="I45" s="885"/>
      <c r="J45" s="652">
        <v>0.19700000000000001</v>
      </c>
      <c r="K45" s="983">
        <v>2038.7869728167705</v>
      </c>
      <c r="L45" s="984"/>
      <c r="M45" s="134"/>
    </row>
    <row r="46" spans="1:13">
      <c r="A46" s="119"/>
      <c r="B46" s="841" t="s">
        <v>1538</v>
      </c>
      <c r="C46" s="842"/>
      <c r="D46" s="931"/>
      <c r="E46" s="838" t="s">
        <v>1537</v>
      </c>
      <c r="F46" s="839"/>
      <c r="G46" s="840"/>
      <c r="H46" s="884">
        <v>8.8999999999999996E-2</v>
      </c>
      <c r="I46" s="885"/>
      <c r="J46" s="652">
        <v>0.222</v>
      </c>
      <c r="K46" s="983">
        <v>1842.6552210310203</v>
      </c>
      <c r="L46" s="984"/>
      <c r="M46" s="120"/>
    </row>
    <row r="47" spans="1:13">
      <c r="A47" s="119"/>
      <c r="B47" s="841" t="s">
        <v>1540</v>
      </c>
      <c r="C47" s="842"/>
      <c r="D47" s="931"/>
      <c r="E47" s="838" t="s">
        <v>1539</v>
      </c>
      <c r="F47" s="839"/>
      <c r="G47" s="840"/>
      <c r="H47" s="884">
        <v>9.6000000000000002E-2</v>
      </c>
      <c r="I47" s="885"/>
      <c r="J47" s="652">
        <v>0.24</v>
      </c>
      <c r="K47" s="983">
        <v>2415.6268599276</v>
      </c>
      <c r="L47" s="984"/>
      <c r="M47" s="118"/>
    </row>
    <row r="48" spans="1:13">
      <c r="A48" s="119"/>
      <c r="B48" s="972" t="s">
        <v>1542</v>
      </c>
      <c r="C48" s="973"/>
      <c r="D48" s="974"/>
      <c r="E48" s="838" t="s">
        <v>1541</v>
      </c>
      <c r="F48" s="839"/>
      <c r="G48" s="840"/>
      <c r="H48" s="977">
        <v>0.10299999999999999</v>
      </c>
      <c r="I48" s="978"/>
      <c r="J48" s="758">
        <v>0.25700000000000001</v>
      </c>
      <c r="K48" s="981">
        <v>2723.97544224069</v>
      </c>
      <c r="L48" s="982"/>
      <c r="M48" s="118"/>
    </row>
    <row r="49" spans="1:13">
      <c r="A49" s="119"/>
      <c r="B49" s="972" t="s">
        <v>1544</v>
      </c>
      <c r="C49" s="973"/>
      <c r="D49" s="974"/>
      <c r="E49" s="838" t="s">
        <v>1543</v>
      </c>
      <c r="F49" s="839"/>
      <c r="G49" s="840"/>
      <c r="H49" s="977">
        <v>0.1</v>
      </c>
      <c r="I49" s="978"/>
      <c r="J49" s="758">
        <v>0.25</v>
      </c>
      <c r="K49" s="981">
        <v>2435.2217912543401</v>
      </c>
      <c r="L49" s="982"/>
      <c r="M49" s="118"/>
    </row>
    <row r="50" spans="1:13">
      <c r="A50" s="128"/>
      <c r="B50" s="972" t="s">
        <v>1546</v>
      </c>
      <c r="C50" s="973"/>
      <c r="D50" s="974"/>
      <c r="E50" s="838" t="s">
        <v>1545</v>
      </c>
      <c r="F50" s="839"/>
      <c r="G50" s="840"/>
      <c r="H50" s="884">
        <v>0.114</v>
      </c>
      <c r="I50" s="885"/>
      <c r="J50" s="652">
        <v>0.28499999999999998</v>
      </c>
      <c r="K50" s="981">
        <v>2796.1358284497001</v>
      </c>
      <c r="L50" s="982"/>
      <c r="M50" s="120"/>
    </row>
    <row r="51" spans="1:13">
      <c r="A51" s="117"/>
      <c r="B51" s="972" t="s">
        <v>1548</v>
      </c>
      <c r="C51" s="973"/>
      <c r="D51" s="974"/>
      <c r="E51" s="838" t="s">
        <v>1547</v>
      </c>
      <c r="F51" s="839"/>
      <c r="G51" s="840"/>
      <c r="H51" s="884">
        <v>0.13500000000000001</v>
      </c>
      <c r="I51" s="885"/>
      <c r="J51" s="652">
        <v>0.33800000000000002</v>
      </c>
      <c r="K51" s="981">
        <v>3029.7358045861502</v>
      </c>
      <c r="L51" s="982"/>
      <c r="M51" s="120"/>
    </row>
    <row r="52" spans="1:13">
      <c r="A52" s="117"/>
      <c r="B52" s="972" t="s">
        <v>1549</v>
      </c>
      <c r="C52" s="973"/>
      <c r="D52" s="974"/>
      <c r="E52" s="838" t="s">
        <v>1547</v>
      </c>
      <c r="F52" s="839"/>
      <c r="G52" s="840"/>
      <c r="H52" s="884">
        <v>0.13500000000000001</v>
      </c>
      <c r="I52" s="885"/>
      <c r="J52" s="652">
        <v>0.33800000000000002</v>
      </c>
      <c r="K52" s="981">
        <v>3317.4473919071106</v>
      </c>
      <c r="L52" s="982"/>
      <c r="M52" s="120"/>
    </row>
    <row r="53" spans="1:13">
      <c r="A53" s="117"/>
      <c r="B53" s="972" t="s">
        <v>1684</v>
      </c>
      <c r="C53" s="973"/>
      <c r="D53" s="974"/>
      <c r="E53" s="838" t="s">
        <v>1550</v>
      </c>
      <c r="F53" s="839"/>
      <c r="G53" s="840"/>
      <c r="H53" s="884">
        <v>0.15</v>
      </c>
      <c r="I53" s="885"/>
      <c r="J53" s="652">
        <v>0.375</v>
      </c>
      <c r="K53" s="983">
        <v>4207.2044331669003</v>
      </c>
      <c r="L53" s="984"/>
      <c r="M53" s="120"/>
    </row>
    <row r="54" spans="1:13" ht="15.75" thickBot="1">
      <c r="A54" s="117"/>
      <c r="B54" s="841" t="s">
        <v>1683</v>
      </c>
      <c r="C54" s="842"/>
      <c r="D54" s="931"/>
      <c r="E54" s="838" t="s">
        <v>1551</v>
      </c>
      <c r="F54" s="839"/>
      <c r="G54" s="840"/>
      <c r="H54" s="884">
        <v>0.16400000000000001</v>
      </c>
      <c r="I54" s="885"/>
      <c r="J54" s="759">
        <v>0.41</v>
      </c>
      <c r="K54" s="983">
        <v>5218.7106823645208</v>
      </c>
      <c r="L54" s="984"/>
      <c r="M54" s="120"/>
    </row>
    <row r="55" spans="1:13">
      <c r="A55" s="132"/>
      <c r="B55" s="841" t="s">
        <v>1553</v>
      </c>
      <c r="C55" s="842"/>
      <c r="D55" s="931"/>
      <c r="E55" s="838" t="s">
        <v>1552</v>
      </c>
      <c r="F55" s="839"/>
      <c r="G55" s="840"/>
      <c r="H55" s="884">
        <v>0.185</v>
      </c>
      <c r="I55" s="885"/>
      <c r="J55" s="652">
        <v>0.46300000000000002</v>
      </c>
      <c r="K55" s="983">
        <v>4651.8621868412101</v>
      </c>
      <c r="L55" s="984"/>
      <c r="M55" s="120"/>
    </row>
    <row r="56" spans="1:13">
      <c r="A56" s="111"/>
      <c r="B56" s="841" t="s">
        <v>1555</v>
      </c>
      <c r="C56" s="842"/>
      <c r="D56" s="931"/>
      <c r="E56" s="838" t="s">
        <v>1554</v>
      </c>
      <c r="F56" s="839"/>
      <c r="G56" s="840"/>
      <c r="H56" s="884">
        <v>0.2</v>
      </c>
      <c r="I56" s="885"/>
      <c r="J56" s="760">
        <v>0.5</v>
      </c>
      <c r="K56" s="983">
        <v>6035.1247979474119</v>
      </c>
      <c r="L56" s="984"/>
      <c r="M56" s="120"/>
    </row>
    <row r="57" spans="1:13">
      <c r="A57" s="111"/>
      <c r="B57" s="841" t="s">
        <v>1556</v>
      </c>
      <c r="C57" s="842"/>
      <c r="D57" s="931"/>
      <c r="E57" s="838" t="s">
        <v>1557</v>
      </c>
      <c r="F57" s="839"/>
      <c r="G57" s="840"/>
      <c r="H57" s="884">
        <v>2.8000000000000001E-2</v>
      </c>
      <c r="I57" s="885"/>
      <c r="J57" s="653">
        <v>1.0999999999999999E-2</v>
      </c>
      <c r="K57" s="981">
        <v>301.17183704718013</v>
      </c>
      <c r="L57" s="982"/>
      <c r="M57" s="120"/>
    </row>
    <row r="58" spans="1:13">
      <c r="A58" s="111"/>
      <c r="B58" s="841" t="s">
        <v>1558</v>
      </c>
      <c r="C58" s="842"/>
      <c r="D58" s="931"/>
      <c r="E58" s="838" t="s">
        <v>1559</v>
      </c>
      <c r="F58" s="839"/>
      <c r="G58" s="840"/>
      <c r="H58" s="884">
        <v>8.5000000000000006E-2</v>
      </c>
      <c r="I58" s="885"/>
      <c r="J58" s="653">
        <v>1.4E-2</v>
      </c>
      <c r="K58" s="985">
        <v>319.81778066172006</v>
      </c>
      <c r="L58" s="986"/>
      <c r="M58" s="120"/>
    </row>
    <row r="59" spans="1:13">
      <c r="A59" s="111"/>
      <c r="B59" s="841" t="s">
        <v>1560</v>
      </c>
      <c r="C59" s="842"/>
      <c r="D59" s="931"/>
      <c r="E59" s="838" t="s">
        <v>1561</v>
      </c>
      <c r="F59" s="839"/>
      <c r="G59" s="840"/>
      <c r="H59" s="884">
        <v>4.2999999999999997E-2</v>
      </c>
      <c r="I59" s="885"/>
      <c r="J59" s="653">
        <v>1.7000000000000001E-2</v>
      </c>
      <c r="K59" s="985">
        <v>355.97136135429008</v>
      </c>
      <c r="L59" s="986"/>
      <c r="M59" s="120"/>
    </row>
    <row r="60" spans="1:13">
      <c r="A60" s="111"/>
      <c r="B60" s="841" t="s">
        <v>1562</v>
      </c>
      <c r="C60" s="842"/>
      <c r="D60" s="931"/>
      <c r="E60" s="838" t="s">
        <v>1563</v>
      </c>
      <c r="F60" s="839"/>
      <c r="G60" s="840"/>
      <c r="H60" s="884">
        <v>4.4999999999999998E-2</v>
      </c>
      <c r="I60" s="885"/>
      <c r="J60" s="653">
        <v>1.7999999999999999E-2</v>
      </c>
      <c r="K60" s="985">
        <v>409.42588784163001</v>
      </c>
      <c r="L60" s="986"/>
      <c r="M60" s="120"/>
    </row>
    <row r="61" spans="1:13">
      <c r="A61" s="111"/>
      <c r="B61" s="841" t="s">
        <v>1564</v>
      </c>
      <c r="C61" s="842"/>
      <c r="D61" s="931"/>
      <c r="E61" s="838" t="s">
        <v>1565</v>
      </c>
      <c r="F61" s="839"/>
      <c r="G61" s="840"/>
      <c r="H61" s="884">
        <v>5.2999999999999999E-2</v>
      </c>
      <c r="I61" s="885"/>
      <c r="J61" s="653">
        <v>2.1000000000000001E-2</v>
      </c>
      <c r="K61" s="981">
        <v>502.97273433363006</v>
      </c>
      <c r="L61" s="982"/>
      <c r="M61" s="120"/>
    </row>
    <row r="62" spans="1:13">
      <c r="A62" s="111"/>
      <c r="B62" s="841" t="s">
        <v>1566</v>
      </c>
      <c r="C62" s="842"/>
      <c r="D62" s="931"/>
      <c r="E62" s="838" t="s">
        <v>1567</v>
      </c>
      <c r="F62" s="839"/>
      <c r="G62" s="840"/>
      <c r="H62" s="884">
        <v>7.2999999999999995E-2</v>
      </c>
      <c r="I62" s="885"/>
      <c r="J62" s="653">
        <v>2.9000000000000001E-2</v>
      </c>
      <c r="K62" s="981">
        <v>689.23147717215011</v>
      </c>
      <c r="L62" s="982"/>
      <c r="M62" s="120"/>
    </row>
    <row r="63" spans="1:13">
      <c r="A63" s="111"/>
      <c r="B63" s="841" t="s">
        <v>1568</v>
      </c>
      <c r="C63" s="842"/>
      <c r="D63" s="931"/>
      <c r="E63" s="838" t="s">
        <v>1569</v>
      </c>
      <c r="F63" s="839"/>
      <c r="G63" s="840"/>
      <c r="H63" s="884">
        <v>8.7999999999999995E-2</v>
      </c>
      <c r="I63" s="885"/>
      <c r="J63" s="653">
        <v>3.5000000000000003E-2</v>
      </c>
      <c r="K63" s="981">
        <v>931.84799727789016</v>
      </c>
      <c r="L63" s="982"/>
      <c r="M63" s="120"/>
    </row>
    <row r="64" spans="1:13">
      <c r="A64" s="111"/>
      <c r="B64" s="841" t="s">
        <v>1570</v>
      </c>
      <c r="C64" s="842"/>
      <c r="D64" s="931"/>
      <c r="E64" s="838" t="s">
        <v>1571</v>
      </c>
      <c r="F64" s="839"/>
      <c r="G64" s="840"/>
      <c r="H64" s="884">
        <v>0.10299999999999999</v>
      </c>
      <c r="I64" s="885"/>
      <c r="J64" s="653">
        <v>4.1000000000000002E-2</v>
      </c>
      <c r="K64" s="985">
        <v>1293.80686194441</v>
      </c>
      <c r="L64" s="986"/>
      <c r="M64" s="120"/>
    </row>
    <row r="65" spans="1:13">
      <c r="A65" s="111"/>
      <c r="B65" s="992" t="s">
        <v>1572</v>
      </c>
      <c r="C65" s="993"/>
      <c r="D65" s="994"/>
      <c r="E65" s="838" t="s">
        <v>1573</v>
      </c>
      <c r="F65" s="839"/>
      <c r="G65" s="840"/>
      <c r="H65" s="884">
        <v>0.05</v>
      </c>
      <c r="I65" s="885"/>
      <c r="J65" s="756">
        <v>0.125</v>
      </c>
      <c r="K65" s="985">
        <v>886.13155970261994</v>
      </c>
      <c r="L65" s="986"/>
      <c r="M65" s="120"/>
    </row>
    <row r="66" spans="1:13">
      <c r="A66" s="111"/>
      <c r="B66" s="841" t="s">
        <v>1574</v>
      </c>
      <c r="C66" s="842"/>
      <c r="D66" s="931"/>
      <c r="E66" s="838" t="s">
        <v>1575</v>
      </c>
      <c r="F66" s="839"/>
      <c r="G66" s="840"/>
      <c r="H66" s="884">
        <v>0.11700000000000001</v>
      </c>
      <c r="I66" s="885"/>
      <c r="J66" s="653">
        <v>4.7E-2</v>
      </c>
      <c r="K66" s="985">
        <v>857.72047283802021</v>
      </c>
      <c r="L66" s="986"/>
      <c r="M66" s="120"/>
    </row>
    <row r="67" spans="1:13">
      <c r="A67" s="111"/>
      <c r="B67" s="841" t="s">
        <v>1576</v>
      </c>
      <c r="C67" s="842"/>
      <c r="D67" s="931"/>
      <c r="E67" s="838" t="s">
        <v>1577</v>
      </c>
      <c r="F67" s="839"/>
      <c r="G67" s="840"/>
      <c r="H67" s="884">
        <v>0.14000000000000001</v>
      </c>
      <c r="I67" s="885"/>
      <c r="J67" s="653">
        <v>5.6000000000000001E-2</v>
      </c>
      <c r="K67" s="985">
        <v>1173.5926936281903</v>
      </c>
      <c r="L67" s="986"/>
      <c r="M67" s="120"/>
    </row>
    <row r="68" spans="1:13">
      <c r="A68" s="111"/>
      <c r="B68" s="841" t="s">
        <v>1578</v>
      </c>
      <c r="C68" s="842"/>
      <c r="D68" s="931"/>
      <c r="E68" s="838" t="s">
        <v>1579</v>
      </c>
      <c r="F68" s="839"/>
      <c r="G68" s="840"/>
      <c r="H68" s="884">
        <v>0.155</v>
      </c>
      <c r="I68" s="885"/>
      <c r="J68" s="653">
        <v>6.2E-2</v>
      </c>
      <c r="K68" s="985">
        <v>1792.0297007771401</v>
      </c>
      <c r="L68" s="986"/>
      <c r="M68" s="120"/>
    </row>
    <row r="69" spans="1:13">
      <c r="A69" s="111"/>
      <c r="B69" s="841" t="s">
        <v>1580</v>
      </c>
      <c r="C69" s="842"/>
      <c r="D69" s="931"/>
      <c r="E69" s="838" t="s">
        <v>1581</v>
      </c>
      <c r="F69" s="839"/>
      <c r="G69" s="840"/>
      <c r="H69" s="884">
        <v>0.245</v>
      </c>
      <c r="I69" s="885"/>
      <c r="J69" s="653">
        <v>9.8000000000000004E-2</v>
      </c>
      <c r="K69" s="985">
        <v>2185.4303508549606</v>
      </c>
      <c r="L69" s="986"/>
      <c r="M69" s="120"/>
    </row>
    <row r="70" spans="1:13">
      <c r="A70" s="111"/>
      <c r="B70" s="841" t="s">
        <v>1582</v>
      </c>
      <c r="C70" s="842"/>
      <c r="D70" s="931"/>
      <c r="E70" s="838" t="s">
        <v>1583</v>
      </c>
      <c r="F70" s="839"/>
      <c r="G70" s="840"/>
      <c r="H70" s="884">
        <v>0.29199999999999998</v>
      </c>
      <c r="I70" s="885"/>
      <c r="J70" s="653">
        <v>0.11700000000000001</v>
      </c>
      <c r="K70" s="985">
        <v>3893.452638948841</v>
      </c>
      <c r="L70" s="986"/>
      <c r="M70" s="120"/>
    </row>
    <row r="71" spans="1:13" ht="15.75" thickBot="1">
      <c r="A71" s="111"/>
      <c r="B71" s="934" t="s">
        <v>1584</v>
      </c>
      <c r="C71" s="935"/>
      <c r="D71" s="936"/>
      <c r="E71" s="914" t="s">
        <v>1585</v>
      </c>
      <c r="F71" s="915"/>
      <c r="G71" s="916"/>
      <c r="H71" s="912">
        <v>0.32300000000000001</v>
      </c>
      <c r="I71" s="913"/>
      <c r="J71" s="660">
        <v>0.129</v>
      </c>
      <c r="K71" s="990">
        <v>7372.552712010749</v>
      </c>
      <c r="L71" s="991"/>
      <c r="M71" s="120"/>
    </row>
    <row r="72" spans="1:13" ht="15.75" customHeight="1" thickBot="1">
      <c r="A72" s="128"/>
      <c r="B72" s="967" t="s">
        <v>1608</v>
      </c>
      <c r="C72" s="968"/>
      <c r="D72" s="968"/>
      <c r="E72" s="968"/>
      <c r="F72" s="968"/>
      <c r="G72" s="968"/>
      <c r="H72" s="968"/>
      <c r="I72" s="968"/>
      <c r="J72" s="968"/>
      <c r="K72" s="968"/>
      <c r="L72" s="969"/>
      <c r="M72" s="118"/>
    </row>
    <row r="73" spans="1:13">
      <c r="A73" s="117"/>
      <c r="B73" s="870" t="s">
        <v>1609</v>
      </c>
      <c r="C73" s="871"/>
      <c r="D73" s="871"/>
      <c r="E73" s="854" t="s">
        <v>1610</v>
      </c>
      <c r="F73" s="855"/>
      <c r="G73" s="856"/>
      <c r="H73" s="852">
        <v>0.1</v>
      </c>
      <c r="I73" s="853"/>
      <c r="J73" s="651">
        <v>0.25</v>
      </c>
      <c r="K73" s="995">
        <v>3806.1835875360007</v>
      </c>
      <c r="L73" s="996"/>
      <c r="M73" s="120"/>
    </row>
    <row r="74" spans="1:13">
      <c r="A74" s="135"/>
      <c r="B74" s="841" t="s">
        <v>1611</v>
      </c>
      <c r="C74" s="842"/>
      <c r="D74" s="842"/>
      <c r="E74" s="838" t="s">
        <v>1612</v>
      </c>
      <c r="F74" s="839"/>
      <c r="G74" s="840"/>
      <c r="H74" s="884">
        <v>0.15</v>
      </c>
      <c r="I74" s="885"/>
      <c r="J74" s="652">
        <v>0.38</v>
      </c>
      <c r="K74" s="985">
        <v>4661.2651933320003</v>
      </c>
      <c r="L74" s="986"/>
      <c r="M74" s="120"/>
    </row>
    <row r="75" spans="1:13">
      <c r="A75" s="135"/>
      <c r="B75" s="841" t="s">
        <v>1613</v>
      </c>
      <c r="C75" s="842"/>
      <c r="D75" s="842"/>
      <c r="E75" s="838" t="s">
        <v>1614</v>
      </c>
      <c r="F75" s="839"/>
      <c r="G75" s="840"/>
      <c r="H75" s="884">
        <v>0.17</v>
      </c>
      <c r="I75" s="885"/>
      <c r="J75" s="652">
        <v>0.43</v>
      </c>
      <c r="K75" s="985">
        <v>5996.9365395719997</v>
      </c>
      <c r="L75" s="986"/>
      <c r="M75" s="118"/>
    </row>
    <row r="76" spans="1:13">
      <c r="A76" s="119"/>
      <c r="B76" s="841" t="s">
        <v>1615</v>
      </c>
      <c r="C76" s="842"/>
      <c r="D76" s="842"/>
      <c r="E76" s="838" t="s">
        <v>1616</v>
      </c>
      <c r="F76" s="839"/>
      <c r="G76" s="840"/>
      <c r="H76" s="838">
        <v>0.47799999999999998</v>
      </c>
      <c r="I76" s="840"/>
      <c r="J76" s="653">
        <v>1.2</v>
      </c>
      <c r="K76" s="985">
        <v>21793.759464470404</v>
      </c>
      <c r="L76" s="986"/>
      <c r="M76" s="124"/>
    </row>
    <row r="77" spans="1:13">
      <c r="A77" s="128"/>
      <c r="B77" s="841" t="s">
        <v>1617</v>
      </c>
      <c r="C77" s="842"/>
      <c r="D77" s="842"/>
      <c r="E77" s="838" t="s">
        <v>1618</v>
      </c>
      <c r="F77" s="839"/>
      <c r="G77" s="840"/>
      <c r="H77" s="884">
        <v>0.53900000000000003</v>
      </c>
      <c r="I77" s="885"/>
      <c r="J77" s="653">
        <v>1.35</v>
      </c>
      <c r="K77" s="985">
        <v>24513.028578139205</v>
      </c>
      <c r="L77" s="986"/>
      <c r="M77" s="134"/>
    </row>
    <row r="78" spans="1:13">
      <c r="A78" s="119"/>
      <c r="B78" s="841" t="s">
        <v>1619</v>
      </c>
      <c r="C78" s="842"/>
      <c r="D78" s="842"/>
      <c r="E78" s="838" t="s">
        <v>1620</v>
      </c>
      <c r="F78" s="839"/>
      <c r="G78" s="840"/>
      <c r="H78" s="884">
        <v>0.55800000000000005</v>
      </c>
      <c r="I78" s="885"/>
      <c r="J78" s="653">
        <v>1.395</v>
      </c>
      <c r="K78" s="981">
        <v>25382.763768278404</v>
      </c>
      <c r="L78" s="982"/>
      <c r="M78" s="118"/>
    </row>
    <row r="79" spans="1:13">
      <c r="A79" s="119"/>
      <c r="B79" s="841" t="s">
        <v>1621</v>
      </c>
      <c r="C79" s="842"/>
      <c r="D79" s="842"/>
      <c r="E79" s="838" t="s">
        <v>1622</v>
      </c>
      <c r="F79" s="839"/>
      <c r="G79" s="840"/>
      <c r="H79" s="884">
        <v>0.57799999999999996</v>
      </c>
      <c r="I79" s="885"/>
      <c r="J79" s="653">
        <v>1.45</v>
      </c>
      <c r="K79" s="981">
        <v>26288.878536518398</v>
      </c>
      <c r="L79" s="982"/>
      <c r="M79" s="124"/>
    </row>
    <row r="80" spans="1:13" ht="15.75" thickBot="1">
      <c r="A80" s="128"/>
      <c r="B80" s="934" t="s">
        <v>1623</v>
      </c>
      <c r="C80" s="935"/>
      <c r="D80" s="935"/>
      <c r="E80" s="914" t="s">
        <v>1624</v>
      </c>
      <c r="F80" s="915"/>
      <c r="G80" s="916"/>
      <c r="H80" s="912">
        <v>0.6</v>
      </c>
      <c r="I80" s="913"/>
      <c r="J80" s="654">
        <v>1.5</v>
      </c>
      <c r="K80" s="990">
        <v>27274.963779360009</v>
      </c>
      <c r="L80" s="991"/>
      <c r="M80" s="124"/>
    </row>
    <row r="81" spans="1:13" ht="16.5" thickBot="1">
      <c r="A81" s="117"/>
      <c r="B81" s="987" t="s">
        <v>1625</v>
      </c>
      <c r="C81" s="988"/>
      <c r="D81" s="988"/>
      <c r="E81" s="988"/>
      <c r="F81" s="988"/>
      <c r="G81" s="988"/>
      <c r="H81" s="988"/>
      <c r="I81" s="988"/>
      <c r="J81" s="988"/>
      <c r="K81" s="988"/>
      <c r="L81" s="989"/>
      <c r="M81" s="134"/>
    </row>
    <row r="82" spans="1:13">
      <c r="A82" s="135"/>
      <c r="B82" s="870" t="s">
        <v>1626</v>
      </c>
      <c r="C82" s="871"/>
      <c r="D82" s="871"/>
      <c r="E82" s="854" t="s">
        <v>1627</v>
      </c>
      <c r="F82" s="855"/>
      <c r="G82" s="856"/>
      <c r="H82" s="852">
        <v>0.11</v>
      </c>
      <c r="I82" s="853"/>
      <c r="J82" s="651">
        <v>0.27</v>
      </c>
      <c r="K82" s="995">
        <v>2393.771579232</v>
      </c>
      <c r="L82" s="996"/>
      <c r="M82" s="118"/>
    </row>
    <row r="83" spans="1:13">
      <c r="A83" s="128"/>
      <c r="B83" s="841" t="s">
        <v>1628</v>
      </c>
      <c r="C83" s="842"/>
      <c r="D83" s="842"/>
      <c r="E83" s="838" t="s">
        <v>1629</v>
      </c>
      <c r="F83" s="839"/>
      <c r="G83" s="840"/>
      <c r="H83" s="884">
        <v>0.09</v>
      </c>
      <c r="I83" s="885"/>
      <c r="J83" s="652">
        <v>0.21</v>
      </c>
      <c r="K83" s="985">
        <v>1593.4110354360002</v>
      </c>
      <c r="L83" s="986"/>
      <c r="M83" s="118"/>
    </row>
    <row r="84" spans="1:13">
      <c r="A84" s="117"/>
      <c r="B84" s="841" t="s">
        <v>1630</v>
      </c>
      <c r="C84" s="842"/>
      <c r="D84" s="842"/>
      <c r="E84" s="838" t="s">
        <v>1631</v>
      </c>
      <c r="F84" s="839"/>
      <c r="G84" s="840"/>
      <c r="H84" s="884">
        <v>0.16</v>
      </c>
      <c r="I84" s="885"/>
      <c r="J84" s="652">
        <v>0.41</v>
      </c>
      <c r="K84" s="985">
        <v>3657.7242366720011</v>
      </c>
      <c r="L84" s="986"/>
      <c r="M84" s="124"/>
    </row>
    <row r="85" spans="1:13">
      <c r="A85" s="117"/>
      <c r="B85" s="841" t="s">
        <v>1632</v>
      </c>
      <c r="C85" s="842"/>
      <c r="D85" s="842"/>
      <c r="E85" s="838" t="s">
        <v>1633</v>
      </c>
      <c r="F85" s="839"/>
      <c r="G85" s="840"/>
      <c r="H85" s="884">
        <v>0.16</v>
      </c>
      <c r="I85" s="885"/>
      <c r="J85" s="652">
        <v>0.41</v>
      </c>
      <c r="K85" s="985">
        <v>3205.1201809439999</v>
      </c>
      <c r="L85" s="986"/>
      <c r="M85" s="134"/>
    </row>
    <row r="86" spans="1:13">
      <c r="A86" s="119"/>
      <c r="B86" s="841" t="s">
        <v>1634</v>
      </c>
      <c r="C86" s="842"/>
      <c r="D86" s="842"/>
      <c r="E86" s="838" t="s">
        <v>1635</v>
      </c>
      <c r="F86" s="839"/>
      <c r="G86" s="840"/>
      <c r="H86" s="884">
        <v>0.04</v>
      </c>
      <c r="I86" s="885"/>
      <c r="J86" s="652">
        <v>0.1</v>
      </c>
      <c r="K86" s="985">
        <v>898.81217289599988</v>
      </c>
      <c r="L86" s="986"/>
      <c r="M86" s="134"/>
    </row>
    <row r="87" spans="1:13" ht="15.75" thickBot="1">
      <c r="A87" s="135"/>
      <c r="B87" s="934" t="s">
        <v>1636</v>
      </c>
      <c r="C87" s="935"/>
      <c r="D87" s="935"/>
      <c r="E87" s="914" t="s">
        <v>1637</v>
      </c>
      <c r="F87" s="915"/>
      <c r="G87" s="916"/>
      <c r="H87" s="912">
        <v>0.24</v>
      </c>
      <c r="I87" s="913"/>
      <c r="J87" s="654">
        <v>0.6</v>
      </c>
      <c r="K87" s="990">
        <v>4853.7960826079998</v>
      </c>
      <c r="L87" s="991"/>
      <c r="M87" s="120"/>
    </row>
    <row r="88" spans="1:13" ht="15.75" customHeight="1" thickBot="1">
      <c r="A88" s="119"/>
      <c r="B88" s="967" t="s">
        <v>1638</v>
      </c>
      <c r="C88" s="968"/>
      <c r="D88" s="968"/>
      <c r="E88" s="968"/>
      <c r="F88" s="968"/>
      <c r="G88" s="968"/>
      <c r="H88" s="968"/>
      <c r="I88" s="968"/>
      <c r="J88" s="968"/>
      <c r="K88" s="968"/>
      <c r="L88" s="969"/>
      <c r="M88" s="134"/>
    </row>
    <row r="89" spans="1:13">
      <c r="A89" s="119"/>
      <c r="B89" s="870" t="s">
        <v>1639</v>
      </c>
      <c r="C89" s="871"/>
      <c r="D89" s="871"/>
      <c r="E89" s="854" t="s">
        <v>1640</v>
      </c>
      <c r="F89" s="855"/>
      <c r="G89" s="856"/>
      <c r="H89" s="852">
        <v>1.2999999999999999E-2</v>
      </c>
      <c r="I89" s="853"/>
      <c r="J89" s="655">
        <v>0.05</v>
      </c>
      <c r="K89" s="1055">
        <v>347.79998419320003</v>
      </c>
      <c r="L89" s="1056"/>
      <c r="M89" s="124"/>
    </row>
    <row r="90" spans="1:13">
      <c r="A90" s="128"/>
      <c r="B90" s="841" t="s">
        <v>1641</v>
      </c>
      <c r="C90" s="842"/>
      <c r="D90" s="842"/>
      <c r="E90" s="838" t="s">
        <v>1642</v>
      </c>
      <c r="F90" s="839"/>
      <c r="G90" s="840"/>
      <c r="H90" s="884">
        <v>0.02</v>
      </c>
      <c r="I90" s="885"/>
      <c r="J90" s="653">
        <v>0.05</v>
      </c>
      <c r="K90" s="981">
        <v>419.55697740000011</v>
      </c>
      <c r="L90" s="982"/>
      <c r="M90" s="118"/>
    </row>
    <row r="91" spans="1:13">
      <c r="A91" s="135"/>
      <c r="B91" s="841" t="s">
        <v>1643</v>
      </c>
      <c r="C91" s="842"/>
      <c r="D91" s="842"/>
      <c r="E91" s="838" t="s">
        <v>1644</v>
      </c>
      <c r="F91" s="839"/>
      <c r="G91" s="840"/>
      <c r="H91" s="884">
        <v>0.03</v>
      </c>
      <c r="I91" s="885"/>
      <c r="J91" s="652">
        <v>6.8000000000000005E-2</v>
      </c>
      <c r="K91" s="985">
        <v>481.62486622800003</v>
      </c>
      <c r="L91" s="986"/>
      <c r="M91" s="120"/>
    </row>
    <row r="92" spans="1:13">
      <c r="A92" s="119"/>
      <c r="B92" s="841" t="s">
        <v>1645</v>
      </c>
      <c r="C92" s="842"/>
      <c r="D92" s="842"/>
      <c r="E92" s="838" t="s">
        <v>1644</v>
      </c>
      <c r="F92" s="839"/>
      <c r="G92" s="840"/>
      <c r="H92" s="884">
        <v>0.03</v>
      </c>
      <c r="I92" s="885"/>
      <c r="J92" s="652">
        <v>6.8000000000000005E-2</v>
      </c>
      <c r="K92" s="985">
        <v>567.57281288400009</v>
      </c>
      <c r="L92" s="986"/>
      <c r="M92" s="120"/>
    </row>
    <row r="93" spans="1:13">
      <c r="A93" s="128"/>
      <c r="B93" s="841" t="s">
        <v>1646</v>
      </c>
      <c r="C93" s="842"/>
      <c r="D93" s="842"/>
      <c r="E93" s="838" t="s">
        <v>1647</v>
      </c>
      <c r="F93" s="839"/>
      <c r="G93" s="840"/>
      <c r="H93" s="884">
        <v>0.05</v>
      </c>
      <c r="I93" s="885"/>
      <c r="J93" s="652">
        <v>0.13</v>
      </c>
      <c r="K93" s="985">
        <v>792.04206721200035</v>
      </c>
      <c r="L93" s="986"/>
      <c r="M93" s="118"/>
    </row>
    <row r="94" spans="1:13" ht="15.75" thickBot="1">
      <c r="A94" s="119"/>
      <c r="B94" s="934" t="s">
        <v>1648</v>
      </c>
      <c r="C94" s="935"/>
      <c r="D94" s="935"/>
      <c r="E94" s="914" t="s">
        <v>1647</v>
      </c>
      <c r="F94" s="915"/>
      <c r="G94" s="916"/>
      <c r="H94" s="912">
        <v>0.05</v>
      </c>
      <c r="I94" s="913"/>
      <c r="J94" s="654">
        <v>0.13</v>
      </c>
      <c r="K94" s="990">
        <v>929.62791860400012</v>
      </c>
      <c r="L94" s="991"/>
      <c r="M94" s="124"/>
    </row>
    <row r="95" spans="1:13" ht="15.75" customHeight="1" thickBot="1">
      <c r="A95" s="135"/>
      <c r="B95" s="967" t="s">
        <v>1652</v>
      </c>
      <c r="C95" s="968"/>
      <c r="D95" s="968"/>
      <c r="E95" s="968"/>
      <c r="F95" s="968"/>
      <c r="G95" s="968"/>
      <c r="H95" s="968"/>
      <c r="I95" s="968"/>
      <c r="J95" s="968"/>
      <c r="K95" s="968"/>
      <c r="L95" s="969"/>
      <c r="M95" s="134"/>
    </row>
    <row r="96" spans="1:13" ht="15.75" thickBot="1">
      <c r="A96" s="128"/>
      <c r="B96" s="1019" t="s">
        <v>1653</v>
      </c>
      <c r="C96" s="1020"/>
      <c r="D96" s="1020"/>
      <c r="E96" s="1050" t="s">
        <v>1654</v>
      </c>
      <c r="F96" s="1051"/>
      <c r="G96" s="1052"/>
      <c r="H96" s="1053">
        <v>0.64</v>
      </c>
      <c r="I96" s="1054"/>
      <c r="J96" s="656">
        <v>1.6</v>
      </c>
      <c r="K96" s="1040">
        <v>11915.863244340002</v>
      </c>
      <c r="L96" s="1041"/>
      <c r="M96" s="134"/>
    </row>
    <row r="97" spans="1:13" ht="15.75" customHeight="1" thickBot="1">
      <c r="A97" s="117"/>
      <c r="B97" s="967" t="s">
        <v>1655</v>
      </c>
      <c r="C97" s="968"/>
      <c r="D97" s="968"/>
      <c r="E97" s="968"/>
      <c r="F97" s="968"/>
      <c r="G97" s="968"/>
      <c r="H97" s="968"/>
      <c r="I97" s="968"/>
      <c r="J97" s="968"/>
      <c r="K97" s="968"/>
      <c r="L97" s="969"/>
      <c r="M97" s="125"/>
    </row>
    <row r="98" spans="1:13" ht="15.75" thickBot="1">
      <c r="A98" s="119"/>
      <c r="B98" s="1057" t="s">
        <v>1656</v>
      </c>
      <c r="C98" s="1058"/>
      <c r="D98" s="1058"/>
      <c r="E98" s="1059" t="s">
        <v>1657</v>
      </c>
      <c r="F98" s="1060"/>
      <c r="G98" s="1061"/>
      <c r="H98" s="1062">
        <v>0.3</v>
      </c>
      <c r="I98" s="1063"/>
      <c r="J98" s="657">
        <v>0.88</v>
      </c>
      <c r="K98" s="1025">
        <v>3548.5107723450005</v>
      </c>
      <c r="L98" s="1026"/>
      <c r="M98" s="141"/>
    </row>
    <row r="99" spans="1:13" ht="15.75" customHeight="1" thickBot="1">
      <c r="A99" s="126"/>
      <c r="B99" s="967" t="s">
        <v>1658</v>
      </c>
      <c r="C99" s="968"/>
      <c r="D99" s="968"/>
      <c r="E99" s="968"/>
      <c r="F99" s="968"/>
      <c r="G99" s="968"/>
      <c r="H99" s="968"/>
      <c r="I99" s="968"/>
      <c r="J99" s="968"/>
      <c r="K99" s="968"/>
      <c r="L99" s="969"/>
      <c r="M99" s="118"/>
    </row>
    <row r="100" spans="1:13">
      <c r="A100" s="139"/>
      <c r="B100" s="1019" t="s">
        <v>1659</v>
      </c>
      <c r="C100" s="1020"/>
      <c r="D100" s="1020"/>
      <c r="E100" s="854" t="s">
        <v>1709</v>
      </c>
      <c r="F100" s="855"/>
      <c r="G100" s="856"/>
      <c r="H100" s="852">
        <v>0.53</v>
      </c>
      <c r="I100" s="853"/>
      <c r="J100" s="655">
        <v>1.33</v>
      </c>
      <c r="K100" s="1042">
        <v>11696.912738874003</v>
      </c>
      <c r="L100" s="1043"/>
      <c r="M100" s="124"/>
    </row>
    <row r="101" spans="1:13">
      <c r="A101" s="140"/>
      <c r="B101" s="1021" t="s">
        <v>1660</v>
      </c>
      <c r="C101" s="1022"/>
      <c r="D101" s="1022"/>
      <c r="E101" s="838" t="s">
        <v>1661</v>
      </c>
      <c r="F101" s="839"/>
      <c r="G101" s="840"/>
      <c r="H101" s="884">
        <v>0.60699999999999998</v>
      </c>
      <c r="I101" s="885"/>
      <c r="J101" s="653">
        <v>1.52</v>
      </c>
      <c r="K101" s="1044">
        <v>13427.474075904904</v>
      </c>
      <c r="L101" s="1045"/>
      <c r="M101" s="124"/>
    </row>
    <row r="102" spans="1:13" ht="15" customHeight="1">
      <c r="A102" s="140"/>
      <c r="B102" s="972" t="s">
        <v>1662</v>
      </c>
      <c r="C102" s="973"/>
      <c r="D102" s="973"/>
      <c r="E102" s="838" t="s">
        <v>1710</v>
      </c>
      <c r="F102" s="839"/>
      <c r="G102" s="840"/>
      <c r="H102" s="884">
        <v>0.57999999999999996</v>
      </c>
      <c r="I102" s="885"/>
      <c r="J102" s="653">
        <v>1.45</v>
      </c>
      <c r="K102" s="1046">
        <v>14395.603004376006</v>
      </c>
      <c r="L102" s="1047"/>
      <c r="M102" s="124"/>
    </row>
    <row r="103" spans="1:13" ht="15.75" customHeight="1" thickBot="1">
      <c r="A103" s="140"/>
      <c r="B103" s="1023" t="s">
        <v>1663</v>
      </c>
      <c r="C103" s="1024"/>
      <c r="D103" s="1024"/>
      <c r="E103" s="1014" t="s">
        <v>1664</v>
      </c>
      <c r="F103" s="1015"/>
      <c r="G103" s="1016"/>
      <c r="H103" s="1017">
        <v>0.68</v>
      </c>
      <c r="I103" s="1018"/>
      <c r="J103" s="658">
        <v>1.7</v>
      </c>
      <c r="K103" s="1048">
        <v>15044.245742691</v>
      </c>
      <c r="L103" s="1049"/>
      <c r="M103" s="124"/>
    </row>
    <row r="104" spans="1:13" ht="15.75" customHeight="1" thickBot="1">
      <c r="A104" s="140"/>
      <c r="B104" s="881" t="s">
        <v>1649</v>
      </c>
      <c r="C104" s="882"/>
      <c r="D104" s="882"/>
      <c r="E104" s="882"/>
      <c r="F104" s="882"/>
      <c r="G104" s="882"/>
      <c r="H104" s="882"/>
      <c r="I104" s="882"/>
      <c r="J104" s="882"/>
      <c r="K104" s="882"/>
      <c r="L104" s="883"/>
      <c r="M104" s="149"/>
    </row>
    <row r="105" spans="1:13" ht="15.75" customHeight="1" thickBot="1">
      <c r="A105" s="140"/>
      <c r="B105" s="1032" t="s">
        <v>1650</v>
      </c>
      <c r="C105" s="1033"/>
      <c r="D105" s="1034"/>
      <c r="E105" s="1035" t="s">
        <v>1651</v>
      </c>
      <c r="F105" s="1036"/>
      <c r="G105" s="1037"/>
      <c r="H105" s="1038">
        <v>4.2999999999999997E-2</v>
      </c>
      <c r="I105" s="1039"/>
      <c r="J105" s="659">
        <v>0.1</v>
      </c>
      <c r="K105" s="1040">
        <v>673.18279152135005</v>
      </c>
      <c r="L105" s="1041"/>
      <c r="M105" s="149"/>
    </row>
    <row r="106" spans="1:13" ht="3.75" customHeight="1" thickBot="1">
      <c r="A106" s="56"/>
      <c r="B106" s="45"/>
      <c r="C106" s="151"/>
      <c r="D106" s="44"/>
      <c r="E106" s="29"/>
      <c r="F106" s="43"/>
      <c r="G106" s="31"/>
      <c r="H106" s="44"/>
      <c r="I106" s="45"/>
      <c r="J106" s="46"/>
      <c r="K106" s="44"/>
      <c r="L106" s="47"/>
      <c r="M106" s="147"/>
    </row>
  </sheetData>
  <sheetProtection password="DEF0" sheet="1" objects="1" scenarios="1"/>
  <mergeCells count="356">
    <mergeCell ref="B104:L104"/>
    <mergeCell ref="B105:D105"/>
    <mergeCell ref="E105:G105"/>
    <mergeCell ref="H105:I105"/>
    <mergeCell ref="K105:L105"/>
    <mergeCell ref="K54:L54"/>
    <mergeCell ref="H25:I25"/>
    <mergeCell ref="K100:L100"/>
    <mergeCell ref="K101:L101"/>
    <mergeCell ref="K102:L102"/>
    <mergeCell ref="K103:L103"/>
    <mergeCell ref="B96:D96"/>
    <mergeCell ref="E96:G96"/>
    <mergeCell ref="H96:I96"/>
    <mergeCell ref="K96:L96"/>
    <mergeCell ref="H94:I94"/>
    <mergeCell ref="K89:L89"/>
    <mergeCell ref="K90:L90"/>
    <mergeCell ref="K91:L91"/>
    <mergeCell ref="K92:L92"/>
    <mergeCell ref="B97:L97"/>
    <mergeCell ref="B98:D98"/>
    <mergeCell ref="E98:G98"/>
    <mergeCell ref="H98:I98"/>
    <mergeCell ref="K98:L98"/>
    <mergeCell ref="B95:L95"/>
    <mergeCell ref="K14:L14"/>
    <mergeCell ref="K25:L25"/>
    <mergeCell ref="E15:G15"/>
    <mergeCell ref="E16:G16"/>
    <mergeCell ref="E17:G17"/>
    <mergeCell ref="E18:G18"/>
    <mergeCell ref="E22:G22"/>
    <mergeCell ref="K15:L15"/>
    <mergeCell ref="K16:L16"/>
    <mergeCell ref="K17:L17"/>
    <mergeCell ref="K18:L18"/>
    <mergeCell ref="K22:L22"/>
    <mergeCell ref="K24:L24"/>
    <mergeCell ref="E24:G24"/>
    <mergeCell ref="H15:I15"/>
    <mergeCell ref="H16:I16"/>
    <mergeCell ref="H17:I17"/>
    <mergeCell ref="H18:I18"/>
    <mergeCell ref="K94:L94"/>
    <mergeCell ref="B94:D94"/>
    <mergeCell ref="E89:G89"/>
    <mergeCell ref="E90:G90"/>
    <mergeCell ref="E101:G101"/>
    <mergeCell ref="E102:G102"/>
    <mergeCell ref="E103:G103"/>
    <mergeCell ref="H100:I100"/>
    <mergeCell ref="H101:I101"/>
    <mergeCell ref="H102:I102"/>
    <mergeCell ref="H103:I103"/>
    <mergeCell ref="B99:L99"/>
    <mergeCell ref="B100:D100"/>
    <mergeCell ref="B101:D101"/>
    <mergeCell ref="B102:D102"/>
    <mergeCell ref="B103:D103"/>
    <mergeCell ref="E100:G100"/>
    <mergeCell ref="E91:G91"/>
    <mergeCell ref="E92:G92"/>
    <mergeCell ref="E93:G93"/>
    <mergeCell ref="E94:G94"/>
    <mergeCell ref="B13:L13"/>
    <mergeCell ref="B14:D14"/>
    <mergeCell ref="B25:D25"/>
    <mergeCell ref="E14:G14"/>
    <mergeCell ref="E25:G25"/>
    <mergeCell ref="H22:I22"/>
    <mergeCell ref="H24:I24"/>
    <mergeCell ref="K19:L19"/>
    <mergeCell ref="K20:L20"/>
    <mergeCell ref="K21:L21"/>
    <mergeCell ref="B15:D15"/>
    <mergeCell ref="B16:D16"/>
    <mergeCell ref="B17:D17"/>
    <mergeCell ref="B18:D18"/>
    <mergeCell ref="B22:D22"/>
    <mergeCell ref="B24:D24"/>
    <mergeCell ref="B88:L88"/>
    <mergeCell ref="B89:D89"/>
    <mergeCell ref="B90:D90"/>
    <mergeCell ref="B91:D91"/>
    <mergeCell ref="B92:D92"/>
    <mergeCell ref="B93:D93"/>
    <mergeCell ref="H89:I89"/>
    <mergeCell ref="H90:I90"/>
    <mergeCell ref="H91:I91"/>
    <mergeCell ref="H92:I92"/>
    <mergeCell ref="H93:I93"/>
    <mergeCell ref="K93:L93"/>
    <mergeCell ref="K82:L82"/>
    <mergeCell ref="K83:L83"/>
    <mergeCell ref="K84:L84"/>
    <mergeCell ref="K85:L85"/>
    <mergeCell ref="K86:L86"/>
    <mergeCell ref="K87:L87"/>
    <mergeCell ref="H82:I82"/>
    <mergeCell ref="H83:I83"/>
    <mergeCell ref="H84:I84"/>
    <mergeCell ref="H85:I85"/>
    <mergeCell ref="H86:I86"/>
    <mergeCell ref="H87:I87"/>
    <mergeCell ref="E82:G82"/>
    <mergeCell ref="E83:G83"/>
    <mergeCell ref="E84:G84"/>
    <mergeCell ref="E85:G85"/>
    <mergeCell ref="E86:G86"/>
    <mergeCell ref="E87:G87"/>
    <mergeCell ref="B82:D82"/>
    <mergeCell ref="B83:D83"/>
    <mergeCell ref="B84:D84"/>
    <mergeCell ref="B85:D85"/>
    <mergeCell ref="B86:D86"/>
    <mergeCell ref="B87:D87"/>
    <mergeCell ref="H79:I79"/>
    <mergeCell ref="H80:I80"/>
    <mergeCell ref="K73:L73"/>
    <mergeCell ref="K74:L74"/>
    <mergeCell ref="K75:L75"/>
    <mergeCell ref="K76:L76"/>
    <mergeCell ref="K77:L77"/>
    <mergeCell ref="K78:L78"/>
    <mergeCell ref="K79:L79"/>
    <mergeCell ref="K80:L80"/>
    <mergeCell ref="H73:I73"/>
    <mergeCell ref="H74:I74"/>
    <mergeCell ref="H75:I75"/>
    <mergeCell ref="H76:I76"/>
    <mergeCell ref="H77:I77"/>
    <mergeCell ref="H78:I78"/>
    <mergeCell ref="E74:G74"/>
    <mergeCell ref="E75:G75"/>
    <mergeCell ref="E76:G76"/>
    <mergeCell ref="E77:G77"/>
    <mergeCell ref="E78:G78"/>
    <mergeCell ref="E79:G79"/>
    <mergeCell ref="E80:G80"/>
    <mergeCell ref="B73:D73"/>
    <mergeCell ref="B74:D74"/>
    <mergeCell ref="B75:D75"/>
    <mergeCell ref="B76:D76"/>
    <mergeCell ref="B77:D77"/>
    <mergeCell ref="B78:D78"/>
    <mergeCell ref="B79:D79"/>
    <mergeCell ref="B72:L72"/>
    <mergeCell ref="B81:L81"/>
    <mergeCell ref="K66:L66"/>
    <mergeCell ref="K67:L67"/>
    <mergeCell ref="K68:L68"/>
    <mergeCell ref="K69:L69"/>
    <mergeCell ref="K70:L70"/>
    <mergeCell ref="K71:L71"/>
    <mergeCell ref="K60:L60"/>
    <mergeCell ref="K61:L61"/>
    <mergeCell ref="K62:L62"/>
    <mergeCell ref="K63:L63"/>
    <mergeCell ref="K64:L64"/>
    <mergeCell ref="K65:L65"/>
    <mergeCell ref="H61:I61"/>
    <mergeCell ref="B70:D70"/>
    <mergeCell ref="B71:D71"/>
    <mergeCell ref="B65:D65"/>
    <mergeCell ref="B66:D66"/>
    <mergeCell ref="B67:D67"/>
    <mergeCell ref="B68:D68"/>
    <mergeCell ref="B69:D69"/>
    <mergeCell ref="B80:D80"/>
    <mergeCell ref="E73:G73"/>
    <mergeCell ref="K55:L55"/>
    <mergeCell ref="K56:L56"/>
    <mergeCell ref="K57:L57"/>
    <mergeCell ref="K58:L58"/>
    <mergeCell ref="K59:L59"/>
    <mergeCell ref="K53:L53"/>
    <mergeCell ref="K51:L51"/>
    <mergeCell ref="K52:L52"/>
    <mergeCell ref="K50:L50"/>
    <mergeCell ref="K47:L47"/>
    <mergeCell ref="K48:L48"/>
    <mergeCell ref="K49:L49"/>
    <mergeCell ref="K44:L44"/>
    <mergeCell ref="K45:L45"/>
    <mergeCell ref="K46:L46"/>
    <mergeCell ref="K41:L41"/>
    <mergeCell ref="K42:L42"/>
    <mergeCell ref="K43:L43"/>
    <mergeCell ref="K40:L40"/>
    <mergeCell ref="K35:L35"/>
    <mergeCell ref="K36:L36"/>
    <mergeCell ref="K37:L37"/>
    <mergeCell ref="K33:L33"/>
    <mergeCell ref="K34:L34"/>
    <mergeCell ref="K30:L30"/>
    <mergeCell ref="K31:L31"/>
    <mergeCell ref="K32:L32"/>
    <mergeCell ref="H68:I68"/>
    <mergeCell ref="H69:I69"/>
    <mergeCell ref="H70:I70"/>
    <mergeCell ref="H71:I71"/>
    <mergeCell ref="K28:L28"/>
    <mergeCell ref="K29:L29"/>
    <mergeCell ref="H62:I62"/>
    <mergeCell ref="H63:I63"/>
    <mergeCell ref="H64:I64"/>
    <mergeCell ref="H65:I65"/>
    <mergeCell ref="H66:I66"/>
    <mergeCell ref="H67:I67"/>
    <mergeCell ref="H56:I56"/>
    <mergeCell ref="H57:I57"/>
    <mergeCell ref="H58:I58"/>
    <mergeCell ref="H59:I59"/>
    <mergeCell ref="H60:I60"/>
    <mergeCell ref="H55:I55"/>
    <mergeCell ref="H54:I54"/>
    <mergeCell ref="H52:I52"/>
    <mergeCell ref="H53:I53"/>
    <mergeCell ref="H50:I50"/>
    <mergeCell ref="K38:L38"/>
    <mergeCell ref="K39:L39"/>
    <mergeCell ref="H51:I51"/>
    <mergeCell ref="H48:I48"/>
    <mergeCell ref="H49:I49"/>
    <mergeCell ref="H45:I45"/>
    <mergeCell ref="H46:I46"/>
    <mergeCell ref="H47:I47"/>
    <mergeCell ref="H42:I42"/>
    <mergeCell ref="H43:I43"/>
    <mergeCell ref="H44:I44"/>
    <mergeCell ref="H39:I39"/>
    <mergeCell ref="H40:I40"/>
    <mergeCell ref="H41:I41"/>
    <mergeCell ref="H37:I37"/>
    <mergeCell ref="H38:I38"/>
    <mergeCell ref="H33:I33"/>
    <mergeCell ref="H34:I34"/>
    <mergeCell ref="H35:I35"/>
    <mergeCell ref="H31:I31"/>
    <mergeCell ref="H32:I32"/>
    <mergeCell ref="H36:I36"/>
    <mergeCell ref="E69:G69"/>
    <mergeCell ref="E70:G70"/>
    <mergeCell ref="E71:G71"/>
    <mergeCell ref="E65:G65"/>
    <mergeCell ref="E66:G66"/>
    <mergeCell ref="E67:G67"/>
    <mergeCell ref="E68:G68"/>
    <mergeCell ref="E54:G54"/>
    <mergeCell ref="E53:G53"/>
    <mergeCell ref="H28:I28"/>
    <mergeCell ref="H29:I29"/>
    <mergeCell ref="E63:G63"/>
    <mergeCell ref="E64:G64"/>
    <mergeCell ref="E57:G57"/>
    <mergeCell ref="E58:G58"/>
    <mergeCell ref="E59:G59"/>
    <mergeCell ref="E60:G60"/>
    <mergeCell ref="E61:G61"/>
    <mergeCell ref="E62:G62"/>
    <mergeCell ref="E55:G55"/>
    <mergeCell ref="E56:G56"/>
    <mergeCell ref="H30:I30"/>
    <mergeCell ref="E51:G51"/>
    <mergeCell ref="E52:G52"/>
    <mergeCell ref="E49:G49"/>
    <mergeCell ref="E50:G50"/>
    <mergeCell ref="E46:G46"/>
    <mergeCell ref="E47:G47"/>
    <mergeCell ref="E48:G48"/>
    <mergeCell ref="E43:G43"/>
    <mergeCell ref="E44:G44"/>
    <mergeCell ref="E45:G45"/>
    <mergeCell ref="E40:G40"/>
    <mergeCell ref="E41:G41"/>
    <mergeCell ref="E42:G42"/>
    <mergeCell ref="E37:G37"/>
    <mergeCell ref="E38:G38"/>
    <mergeCell ref="E39:G39"/>
    <mergeCell ref="E35:G35"/>
    <mergeCell ref="E36:G36"/>
    <mergeCell ref="E31:G31"/>
    <mergeCell ref="E32:G32"/>
    <mergeCell ref="E33:G33"/>
    <mergeCell ref="B54:D54"/>
    <mergeCell ref="B53:D53"/>
    <mergeCell ref="B51:D51"/>
    <mergeCell ref="B52:D52"/>
    <mergeCell ref="B49:D49"/>
    <mergeCell ref="B50:D50"/>
    <mergeCell ref="B46:D46"/>
    <mergeCell ref="B47:D47"/>
    <mergeCell ref="B48:D48"/>
    <mergeCell ref="B64:D64"/>
    <mergeCell ref="B58:D58"/>
    <mergeCell ref="B59:D59"/>
    <mergeCell ref="B60:D60"/>
    <mergeCell ref="B61:D61"/>
    <mergeCell ref="B62:D62"/>
    <mergeCell ref="B63:D63"/>
    <mergeCell ref="B55:D55"/>
    <mergeCell ref="B56:D56"/>
    <mergeCell ref="B57:D57"/>
    <mergeCell ref="B44:D44"/>
    <mergeCell ref="B45:D45"/>
    <mergeCell ref="B40:D40"/>
    <mergeCell ref="B41:D41"/>
    <mergeCell ref="B42:D42"/>
    <mergeCell ref="B37:D37"/>
    <mergeCell ref="B38:D38"/>
    <mergeCell ref="B39:D39"/>
    <mergeCell ref="B35:D35"/>
    <mergeCell ref="B36:D36"/>
    <mergeCell ref="B43:D43"/>
    <mergeCell ref="B31:D31"/>
    <mergeCell ref="B32:D32"/>
    <mergeCell ref="B33:D33"/>
    <mergeCell ref="B28:D28"/>
    <mergeCell ref="B29:D29"/>
    <mergeCell ref="B30:D30"/>
    <mergeCell ref="B34:D34"/>
    <mergeCell ref="B10:D12"/>
    <mergeCell ref="E10:G12"/>
    <mergeCell ref="E28:G28"/>
    <mergeCell ref="E29:G29"/>
    <mergeCell ref="E30:G30"/>
    <mergeCell ref="E34:G34"/>
    <mergeCell ref="B26:L26"/>
    <mergeCell ref="H14:I14"/>
    <mergeCell ref="B19:D19"/>
    <mergeCell ref="B20:D20"/>
    <mergeCell ref="B21:D21"/>
    <mergeCell ref="E19:G19"/>
    <mergeCell ref="E20:G20"/>
    <mergeCell ref="E21:G21"/>
    <mergeCell ref="H19:I19"/>
    <mergeCell ref="H20:I20"/>
    <mergeCell ref="H21:I21"/>
    <mergeCell ref="B27:D27"/>
    <mergeCell ref="E27:G27"/>
    <mergeCell ref="H27:I27"/>
    <mergeCell ref="K27:L27"/>
    <mergeCell ref="H10:I12"/>
    <mergeCell ref="J10:J12"/>
    <mergeCell ref="K10:L12"/>
    <mergeCell ref="B2:D2"/>
    <mergeCell ref="H2:L3"/>
    <mergeCell ref="B3:D3"/>
    <mergeCell ref="H4:L4"/>
    <mergeCell ref="H5:L5"/>
    <mergeCell ref="F6:L6"/>
    <mergeCell ref="B23:D23"/>
    <mergeCell ref="E23:G23"/>
    <mergeCell ref="H23:I23"/>
    <mergeCell ref="K23:L23"/>
  </mergeCells>
  <hyperlinks>
    <hyperlink ref="H4" r:id="rId1"/>
  </hyperlinks>
  <pageMargins left="0.23622047244094491" right="0.23622047244094491" top="0.74803149606299213" bottom="0.74803149606299213" header="0.31496062992125984" footer="0.31496062992125984"/>
  <pageSetup paperSize="9" scale="90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59"/>
  <sheetViews>
    <sheetView tabSelected="1" workbookViewId="0">
      <selection activeCell="R33" sqref="R33"/>
    </sheetView>
  </sheetViews>
  <sheetFormatPr defaultRowHeight="15"/>
  <cols>
    <col min="1" max="1" width="1" customWidth="1"/>
    <col min="2" max="2" width="16.7109375" bestFit="1" customWidth="1"/>
    <col min="3" max="4" width="10.42578125" customWidth="1"/>
    <col min="5" max="5" width="10.28515625" customWidth="1"/>
    <col min="6" max="7" width="10.140625" customWidth="1"/>
    <col min="8" max="9" width="10.5703125" customWidth="1"/>
    <col min="10" max="10" width="10" customWidth="1"/>
    <col min="11" max="11" width="9.85546875" customWidth="1"/>
    <col min="12" max="12" width="10.5703125" customWidth="1"/>
    <col min="13" max="13" width="0.7109375" customWidth="1"/>
    <col min="14" max="18" width="6.28515625" customWidth="1"/>
    <col min="19" max="19" width="6" customWidth="1"/>
    <col min="20" max="21" width="6.28515625" customWidth="1"/>
    <col min="22" max="32" width="8.85546875" customWidth="1"/>
    <col min="33" max="33" width="11.85546875" customWidth="1"/>
    <col min="34" max="37" width="8.85546875" customWidth="1"/>
    <col min="39" max="39" width="11.140625" bestFit="1" customWidth="1"/>
  </cols>
  <sheetData>
    <row r="1" spans="1:48" s="98" customFormat="1" ht="5.2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1"/>
      <c r="N1" s="97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</row>
    <row r="2" spans="1:48" s="98" customFormat="1" ht="15.75">
      <c r="A2" s="10"/>
      <c r="B2" s="798" t="s">
        <v>1332</v>
      </c>
      <c r="C2" s="799"/>
      <c r="D2" s="799"/>
      <c r="E2" s="86"/>
      <c r="F2" s="86"/>
      <c r="G2" s="86"/>
      <c r="H2" s="800" t="s">
        <v>1718</v>
      </c>
      <c r="I2" s="801"/>
      <c r="J2" s="801"/>
      <c r="K2" s="801"/>
      <c r="L2" s="802"/>
      <c r="M2" s="10"/>
      <c r="N2" s="97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</row>
    <row r="3" spans="1:48" s="98" customFormat="1" ht="15.75">
      <c r="A3" s="12"/>
      <c r="B3" s="805" t="s">
        <v>1334</v>
      </c>
      <c r="C3" s="806"/>
      <c r="D3" s="806"/>
      <c r="E3" s="88"/>
      <c r="F3" s="88"/>
      <c r="G3" s="88"/>
      <c r="H3" s="803"/>
      <c r="I3" s="803"/>
      <c r="J3" s="803"/>
      <c r="K3" s="803"/>
      <c r="L3" s="804"/>
      <c r="M3" s="12"/>
      <c r="N3" s="97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</row>
    <row r="4" spans="1:48" s="98" customFormat="1" ht="15.75">
      <c r="A4" s="12"/>
      <c r="B4" s="87"/>
      <c r="C4" s="88"/>
      <c r="D4" s="88"/>
      <c r="E4" s="88"/>
      <c r="F4" s="88"/>
      <c r="G4" s="88"/>
      <c r="H4" s="807" t="s">
        <v>1333</v>
      </c>
      <c r="I4" s="807"/>
      <c r="J4" s="807"/>
      <c r="K4" s="807"/>
      <c r="L4" s="808"/>
      <c r="M4" s="12"/>
      <c r="N4" s="97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</row>
    <row r="5" spans="1:48" s="98" customFormat="1" ht="15.75">
      <c r="A5" s="19"/>
      <c r="B5" s="89"/>
      <c r="C5" s="90"/>
      <c r="D5" s="90"/>
      <c r="E5" s="90"/>
      <c r="F5" s="76"/>
      <c r="G5" s="77"/>
      <c r="H5" s="807"/>
      <c r="I5" s="807"/>
      <c r="J5" s="807"/>
      <c r="K5" s="807"/>
      <c r="L5" s="808"/>
      <c r="M5" s="19"/>
      <c r="N5" s="97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</row>
    <row r="6" spans="1:48" ht="15.75">
      <c r="A6" s="4"/>
      <c r="B6" s="89"/>
      <c r="C6" s="90"/>
      <c r="D6" s="90"/>
      <c r="E6" s="90"/>
      <c r="F6" s="807"/>
      <c r="G6" s="818"/>
      <c r="H6" s="818"/>
      <c r="I6" s="818"/>
      <c r="J6" s="818"/>
      <c r="K6" s="818"/>
      <c r="L6" s="819"/>
      <c r="M6" s="4"/>
      <c r="N6" s="97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</row>
    <row r="7" spans="1:48" ht="19.5" thickBot="1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19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</row>
    <row r="8" spans="1:48" ht="3.75" customHeight="1" thickBot="1">
      <c r="A8" s="1"/>
      <c r="B8" s="50"/>
      <c r="C8" s="72"/>
      <c r="D8" s="49"/>
      <c r="E8" s="2"/>
      <c r="F8" s="48"/>
      <c r="G8" s="3"/>
      <c r="H8" s="49"/>
      <c r="I8" s="50"/>
      <c r="J8" s="51"/>
      <c r="K8" s="49"/>
      <c r="L8" s="52"/>
      <c r="M8" s="1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</row>
    <row r="9" spans="1:48" ht="16.5" thickBot="1">
      <c r="A9" s="4"/>
      <c r="B9" s="809" t="s">
        <v>1444</v>
      </c>
      <c r="C9" s="810"/>
      <c r="D9" s="810"/>
      <c r="E9" s="810"/>
      <c r="F9" s="810"/>
      <c r="G9" s="810"/>
      <c r="H9" s="810"/>
      <c r="I9" s="810"/>
      <c r="J9" s="810"/>
      <c r="K9" s="810"/>
      <c r="L9" s="811"/>
      <c r="M9" s="4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</row>
    <row r="10" spans="1:48" ht="30" customHeight="1" thickBot="1">
      <c r="A10" s="4"/>
      <c r="B10" s="812" t="s">
        <v>1447</v>
      </c>
      <c r="C10" s="813"/>
      <c r="D10" s="813"/>
      <c r="E10" s="813"/>
      <c r="F10" s="813"/>
      <c r="G10" s="813"/>
      <c r="H10" s="813"/>
      <c r="I10" s="813"/>
      <c r="J10" s="813"/>
      <c r="K10" s="813"/>
      <c r="L10" s="814"/>
      <c r="M10" s="4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</row>
    <row r="11" spans="1:48" ht="15" customHeight="1" thickBot="1">
      <c r="A11" s="6"/>
      <c r="B11" s="1064" t="s">
        <v>1457</v>
      </c>
      <c r="C11" s="1065"/>
      <c r="D11" s="1065"/>
      <c r="E11" s="1065"/>
      <c r="F11" s="1065"/>
      <c r="G11" s="1065"/>
      <c r="H11" s="1065"/>
      <c r="I11" s="1065"/>
      <c r="J11" s="1065"/>
      <c r="K11" s="1065"/>
      <c r="L11" s="1066"/>
      <c r="M11" s="6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</row>
    <row r="12" spans="1:48" ht="15" customHeight="1" thickBot="1">
      <c r="A12" s="8"/>
      <c r="B12" s="1067" t="s">
        <v>0</v>
      </c>
      <c r="C12" s="1067" t="s">
        <v>1445</v>
      </c>
      <c r="D12" s="1067" t="s">
        <v>1446</v>
      </c>
      <c r="E12" s="1081" t="s">
        <v>1450</v>
      </c>
      <c r="F12" s="1071"/>
      <c r="G12" s="1071"/>
      <c r="H12" s="1071"/>
      <c r="I12" s="1071"/>
      <c r="J12" s="1071"/>
      <c r="K12" s="1071"/>
      <c r="L12" s="1072"/>
      <c r="M12" s="8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</row>
    <row r="13" spans="1:48" ht="15.75" customHeight="1" thickBot="1">
      <c r="A13" s="10"/>
      <c r="B13" s="1068"/>
      <c r="C13" s="1068"/>
      <c r="D13" s="1068"/>
      <c r="E13" s="1082" t="s">
        <v>1448</v>
      </c>
      <c r="F13" s="1073"/>
      <c r="G13" s="1073"/>
      <c r="H13" s="1073"/>
      <c r="I13" s="1073"/>
      <c r="J13" s="1073"/>
      <c r="K13" s="1073"/>
      <c r="L13" s="1074"/>
      <c r="M13" s="1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G13" s="101"/>
      <c r="AH13" s="101"/>
      <c r="AI13" s="101"/>
      <c r="AJ13" s="101"/>
      <c r="AK13" s="101"/>
      <c r="AL13" s="98"/>
      <c r="AM13" s="98"/>
      <c r="AN13" s="102"/>
      <c r="AO13" s="98"/>
      <c r="AP13" s="98"/>
    </row>
    <row r="14" spans="1:48" ht="16.5" customHeight="1" thickBot="1">
      <c r="A14" s="12"/>
      <c r="B14" s="1068"/>
      <c r="C14" s="1069"/>
      <c r="D14" s="1069"/>
      <c r="E14" s="549">
        <v>3</v>
      </c>
      <c r="F14" s="550">
        <v>6</v>
      </c>
      <c r="G14" s="551">
        <v>8</v>
      </c>
      <c r="H14" s="552">
        <v>9</v>
      </c>
      <c r="I14" s="552">
        <v>10</v>
      </c>
      <c r="J14" s="552">
        <v>11</v>
      </c>
      <c r="K14" s="553">
        <v>12</v>
      </c>
      <c r="L14" s="554">
        <v>13</v>
      </c>
      <c r="M14" s="12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G14" s="103"/>
      <c r="AH14" s="103"/>
      <c r="AI14" s="103"/>
      <c r="AJ14" s="103"/>
      <c r="AK14" s="103"/>
      <c r="AL14" s="98"/>
      <c r="AM14" s="98"/>
      <c r="AN14" s="102"/>
      <c r="AO14" s="98"/>
      <c r="AP14" s="98"/>
    </row>
    <row r="15" spans="1:48">
      <c r="A15" s="4"/>
      <c r="B15" s="532" t="s">
        <v>1342</v>
      </c>
      <c r="C15" s="533">
        <v>0.28000000000000003</v>
      </c>
      <c r="D15" s="534">
        <f>3*0.3*0.3*2.5</f>
        <v>0.67499999999999993</v>
      </c>
      <c r="E15" s="535" t="s">
        <v>1711</v>
      </c>
      <c r="F15" s="535" t="s">
        <v>1711</v>
      </c>
      <c r="G15" s="536"/>
      <c r="H15" s="536"/>
      <c r="I15" s="536"/>
      <c r="J15" s="536"/>
      <c r="K15" s="536"/>
      <c r="L15" s="537"/>
      <c r="M15" s="4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C15" s="93"/>
      <c r="AD15" s="94"/>
      <c r="AE15" s="94"/>
      <c r="AF15" s="94"/>
      <c r="AG15" s="103"/>
      <c r="AH15" s="103"/>
      <c r="AI15" s="103"/>
      <c r="AJ15" s="103"/>
      <c r="AK15" s="103"/>
      <c r="AL15" s="98"/>
      <c r="AM15" s="98"/>
      <c r="AN15" s="102"/>
      <c r="AO15" s="98"/>
      <c r="AP15" s="98"/>
    </row>
    <row r="16" spans="1:48" ht="15.75" customHeight="1">
      <c r="A16" s="10"/>
      <c r="B16" s="538" t="s">
        <v>1343</v>
      </c>
      <c r="C16" s="539">
        <v>0.372</v>
      </c>
      <c r="D16" s="540">
        <v>0.9</v>
      </c>
      <c r="E16" s="541" t="s">
        <v>1711</v>
      </c>
      <c r="F16" s="541" t="s">
        <v>1711</v>
      </c>
      <c r="G16" s="541" t="s">
        <v>1711</v>
      </c>
      <c r="H16" s="541"/>
      <c r="I16" s="541"/>
      <c r="J16" s="541"/>
      <c r="K16" s="541"/>
      <c r="L16" s="542"/>
      <c r="M16" s="1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D16" s="94"/>
      <c r="AE16" s="94"/>
      <c r="AF16" s="94"/>
      <c r="AG16" s="103"/>
      <c r="AH16" s="103"/>
      <c r="AI16" s="103"/>
      <c r="AJ16" s="103"/>
      <c r="AK16" s="103"/>
      <c r="AL16" s="98"/>
      <c r="AM16" s="98"/>
      <c r="AN16" s="102"/>
      <c r="AO16" s="98"/>
      <c r="AP16" s="98"/>
    </row>
    <row r="17" spans="1:42">
      <c r="A17" s="12"/>
      <c r="B17" s="538" t="s">
        <v>1345</v>
      </c>
      <c r="C17" s="539">
        <v>0.47299999999999998</v>
      </c>
      <c r="D17" s="540">
        <f>5*0.3*0.3*2.58</f>
        <v>1.1609999999999998</v>
      </c>
      <c r="E17" s="541" t="s">
        <v>1711</v>
      </c>
      <c r="F17" s="541" t="s">
        <v>1711</v>
      </c>
      <c r="G17" s="541" t="s">
        <v>1711</v>
      </c>
      <c r="H17" s="541"/>
      <c r="I17" s="541"/>
      <c r="J17" s="541"/>
      <c r="K17" s="541"/>
      <c r="L17" s="542"/>
      <c r="M17" s="12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D17" s="94"/>
      <c r="AE17" s="94"/>
      <c r="AF17" s="94"/>
      <c r="AG17" s="104"/>
      <c r="AH17" s="104"/>
      <c r="AI17" s="104"/>
      <c r="AJ17" s="104"/>
      <c r="AK17" s="104"/>
      <c r="AL17" s="98"/>
      <c r="AM17" s="102"/>
      <c r="AN17" s="102"/>
      <c r="AO17" s="102"/>
      <c r="AP17" s="102"/>
    </row>
    <row r="18" spans="1:42" ht="15.75" customHeight="1">
      <c r="A18" s="10"/>
      <c r="B18" s="538" t="s">
        <v>1347</v>
      </c>
      <c r="C18" s="539">
        <v>0.55200000000000005</v>
      </c>
      <c r="D18" s="540">
        <f>6*0.3*0.3*2.5</f>
        <v>1.3499999999999999</v>
      </c>
      <c r="E18" s="541" t="s">
        <v>1711</v>
      </c>
      <c r="F18" s="541" t="s">
        <v>1711</v>
      </c>
      <c r="G18" s="541" t="s">
        <v>1711</v>
      </c>
      <c r="H18" s="541"/>
      <c r="I18" s="541"/>
      <c r="J18" s="541"/>
      <c r="K18" s="541"/>
      <c r="L18" s="542"/>
      <c r="M18" s="1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D18" s="94"/>
      <c r="AE18" s="94"/>
      <c r="AF18" s="94"/>
      <c r="AG18" s="104"/>
      <c r="AH18" s="104"/>
      <c r="AI18" s="104"/>
      <c r="AJ18" s="104"/>
      <c r="AK18" s="104"/>
      <c r="AL18" s="98"/>
      <c r="AM18" s="102"/>
      <c r="AN18" s="102"/>
      <c r="AO18" s="102"/>
      <c r="AP18" s="102"/>
    </row>
    <row r="19" spans="1:42" ht="15" customHeight="1">
      <c r="A19" s="12"/>
      <c r="B19" s="538" t="s">
        <v>1349</v>
      </c>
      <c r="C19" s="539">
        <v>0.64</v>
      </c>
      <c r="D19" s="540">
        <f>7*0.3*0.3*2.5</f>
        <v>1.575</v>
      </c>
      <c r="E19" s="541"/>
      <c r="F19" s="541" t="s">
        <v>1711</v>
      </c>
      <c r="G19" s="541" t="s">
        <v>1711</v>
      </c>
      <c r="H19" s="541" t="s">
        <v>1711</v>
      </c>
      <c r="I19" s="541"/>
      <c r="J19" s="541"/>
      <c r="K19" s="541"/>
      <c r="L19" s="542"/>
      <c r="M19" s="12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D19" s="94"/>
      <c r="AE19" s="94"/>
      <c r="AF19" s="94"/>
      <c r="AG19" s="104"/>
      <c r="AH19" s="104"/>
      <c r="AI19" s="104"/>
      <c r="AJ19" s="104"/>
      <c r="AK19" s="104"/>
      <c r="AL19" s="98"/>
      <c r="AM19" s="102"/>
      <c r="AN19" s="102"/>
      <c r="AO19" s="102"/>
      <c r="AP19" s="102"/>
    </row>
    <row r="20" spans="1:42" ht="15.75" customHeight="1">
      <c r="A20" s="12"/>
      <c r="B20" s="538" t="s">
        <v>1351</v>
      </c>
      <c r="C20" s="539">
        <v>0.73199999999999998</v>
      </c>
      <c r="D20" s="540">
        <f>8*0.3*0.3*2.5</f>
        <v>1.7999999999999998</v>
      </c>
      <c r="E20" s="543"/>
      <c r="F20" s="541" t="s">
        <v>1711</v>
      </c>
      <c r="G20" s="541" t="s">
        <v>1711</v>
      </c>
      <c r="H20" s="541" t="s">
        <v>1711</v>
      </c>
      <c r="I20" s="541" t="s">
        <v>1711</v>
      </c>
      <c r="J20" s="541" t="s">
        <v>1711</v>
      </c>
      <c r="K20" s="541"/>
      <c r="L20" s="542"/>
      <c r="M20" s="12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D20" s="94"/>
      <c r="AE20" s="94"/>
      <c r="AF20" s="94"/>
      <c r="AG20" s="104"/>
      <c r="AH20" s="104"/>
      <c r="AI20" s="104"/>
      <c r="AJ20" s="104"/>
      <c r="AK20" s="104"/>
      <c r="AL20" s="98"/>
      <c r="AM20" s="102"/>
      <c r="AN20" s="102"/>
      <c r="AO20" s="102"/>
      <c r="AP20" s="102"/>
    </row>
    <row r="21" spans="1:42" ht="15" customHeight="1">
      <c r="A21" s="19"/>
      <c r="B21" s="538" t="s">
        <v>1353</v>
      </c>
      <c r="C21" s="539">
        <v>0.82</v>
      </c>
      <c r="D21" s="540">
        <v>2.0499999999999998</v>
      </c>
      <c r="E21" s="543"/>
      <c r="F21" s="541" t="s">
        <v>1711</v>
      </c>
      <c r="G21" s="541" t="s">
        <v>1711</v>
      </c>
      <c r="H21" s="541" t="s">
        <v>1711</v>
      </c>
      <c r="I21" s="541" t="s">
        <v>1711</v>
      </c>
      <c r="J21" s="541" t="s">
        <v>1711</v>
      </c>
      <c r="K21" s="541"/>
      <c r="L21" s="542"/>
      <c r="M21" s="19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D21" s="94"/>
      <c r="AE21" s="94"/>
      <c r="AF21" s="94"/>
      <c r="AG21" s="104"/>
      <c r="AH21" s="104"/>
      <c r="AI21" s="104"/>
      <c r="AJ21" s="104"/>
      <c r="AK21" s="104"/>
      <c r="AL21" s="98"/>
      <c r="AM21" s="102"/>
      <c r="AN21" s="102"/>
      <c r="AO21" s="102"/>
      <c r="AP21" s="102"/>
    </row>
    <row r="22" spans="1:42" ht="15" customHeight="1">
      <c r="A22" s="4"/>
      <c r="B22" s="538" t="s">
        <v>1355</v>
      </c>
      <c r="C22" s="539">
        <v>0.91200000000000003</v>
      </c>
      <c r="D22" s="540">
        <f>10*0.3*0.3*2.5</f>
        <v>2.25</v>
      </c>
      <c r="E22" s="543"/>
      <c r="F22" s="541" t="s">
        <v>1711</v>
      </c>
      <c r="G22" s="541" t="s">
        <v>1711</v>
      </c>
      <c r="H22" s="541" t="s">
        <v>1711</v>
      </c>
      <c r="I22" s="541" t="s">
        <v>1711</v>
      </c>
      <c r="J22" s="541" t="s">
        <v>1711</v>
      </c>
      <c r="K22" s="541" t="s">
        <v>1711</v>
      </c>
      <c r="L22" s="541" t="s">
        <v>1711</v>
      </c>
      <c r="M22" s="4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D22" s="94"/>
      <c r="AE22" s="94"/>
      <c r="AF22" s="94"/>
      <c r="AG22" s="104"/>
      <c r="AH22" s="104"/>
      <c r="AI22" s="104"/>
      <c r="AJ22" s="104"/>
      <c r="AK22" s="104"/>
      <c r="AL22" s="98"/>
      <c r="AM22" s="102"/>
      <c r="AN22" s="102"/>
      <c r="AO22" s="102"/>
      <c r="AP22" s="102"/>
    </row>
    <row r="23" spans="1:42" ht="15.75" customHeight="1">
      <c r="A23" s="19"/>
      <c r="B23" s="538" t="s">
        <v>1357</v>
      </c>
      <c r="C23" s="539">
        <v>1</v>
      </c>
      <c r="D23" s="540">
        <v>2.5</v>
      </c>
      <c r="E23" s="543"/>
      <c r="F23" s="541"/>
      <c r="G23" s="541" t="s">
        <v>1711</v>
      </c>
      <c r="H23" s="541" t="s">
        <v>1711</v>
      </c>
      <c r="I23" s="541" t="s">
        <v>1711</v>
      </c>
      <c r="J23" s="541" t="s">
        <v>1711</v>
      </c>
      <c r="K23" s="541" t="s">
        <v>1711</v>
      </c>
      <c r="L23" s="541" t="s">
        <v>1711</v>
      </c>
      <c r="M23" s="19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D23" s="94"/>
      <c r="AE23" s="94"/>
      <c r="AF23" s="94"/>
      <c r="AG23" s="104"/>
      <c r="AH23" s="104"/>
      <c r="AI23" s="104"/>
      <c r="AJ23" s="104"/>
      <c r="AK23" s="104"/>
      <c r="AL23" s="98"/>
      <c r="AM23" s="102"/>
      <c r="AN23" s="102"/>
      <c r="AO23" s="102"/>
      <c r="AP23" s="102"/>
    </row>
    <row r="24" spans="1:42" ht="15" customHeight="1" thickBot="1">
      <c r="A24" s="12"/>
      <c r="B24" s="544" t="s">
        <v>1359</v>
      </c>
      <c r="C24" s="545">
        <v>1.0920000000000001</v>
      </c>
      <c r="D24" s="546">
        <f>12*0.3*0.3*2.5</f>
        <v>2.6999999999999997</v>
      </c>
      <c r="E24" s="547"/>
      <c r="F24" s="548"/>
      <c r="G24" s="541" t="s">
        <v>1711</v>
      </c>
      <c r="H24" s="541" t="s">
        <v>1711</v>
      </c>
      <c r="I24" s="541" t="s">
        <v>1711</v>
      </c>
      <c r="J24" s="541" t="s">
        <v>1711</v>
      </c>
      <c r="K24" s="541" t="s">
        <v>1711</v>
      </c>
      <c r="L24" s="541" t="s">
        <v>1711</v>
      </c>
      <c r="M24" s="12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D24" s="94"/>
      <c r="AE24" s="94"/>
      <c r="AF24" s="94"/>
      <c r="AG24" s="104"/>
      <c r="AH24" s="104"/>
      <c r="AI24" s="104"/>
      <c r="AJ24" s="104"/>
      <c r="AK24" s="104"/>
      <c r="AL24" s="98"/>
      <c r="AM24" s="102"/>
      <c r="AN24" s="102"/>
      <c r="AO24" s="102"/>
      <c r="AP24" s="102"/>
    </row>
    <row r="25" spans="1:42" ht="15" customHeight="1" thickBot="1">
      <c r="A25" s="12"/>
      <c r="B25" s="1064" t="s">
        <v>1458</v>
      </c>
      <c r="C25" s="1065"/>
      <c r="D25" s="1065"/>
      <c r="E25" s="1065"/>
      <c r="F25" s="1065"/>
      <c r="G25" s="1065"/>
      <c r="H25" s="1065"/>
      <c r="I25" s="1065"/>
      <c r="J25" s="1065"/>
      <c r="K25" s="1065"/>
      <c r="L25" s="1066"/>
      <c r="M25" s="12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D25" s="94"/>
      <c r="AE25" s="94"/>
      <c r="AF25" s="94"/>
      <c r="AG25" s="104"/>
      <c r="AH25" s="104"/>
      <c r="AI25" s="104"/>
      <c r="AJ25" s="104"/>
      <c r="AK25" s="104"/>
      <c r="AL25" s="98"/>
      <c r="AM25" s="102"/>
      <c r="AN25" s="102"/>
      <c r="AO25" s="102"/>
      <c r="AP25" s="102"/>
    </row>
    <row r="26" spans="1:42" ht="15" customHeight="1" thickBot="1">
      <c r="A26" s="10"/>
      <c r="B26" s="1067" t="s">
        <v>0</v>
      </c>
      <c r="C26" s="1067" t="s">
        <v>1445</v>
      </c>
      <c r="D26" s="1067" t="s">
        <v>1446</v>
      </c>
      <c r="E26" s="1071" t="s">
        <v>1450</v>
      </c>
      <c r="F26" s="1071"/>
      <c r="G26" s="1071"/>
      <c r="H26" s="1071"/>
      <c r="I26" s="1071"/>
      <c r="J26" s="1071"/>
      <c r="K26" s="1071"/>
      <c r="L26" s="1072"/>
      <c r="M26" s="1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D26" s="94"/>
      <c r="AE26" s="94"/>
      <c r="AF26" s="94"/>
      <c r="AG26" s="104"/>
      <c r="AH26" s="104"/>
      <c r="AI26" s="104"/>
      <c r="AJ26" s="104"/>
      <c r="AK26" s="104"/>
      <c r="AL26" s="98"/>
      <c r="AM26" s="102"/>
      <c r="AN26" s="102"/>
      <c r="AO26" s="102"/>
      <c r="AP26" s="102"/>
    </row>
    <row r="27" spans="1:42" ht="15" customHeight="1" thickBot="1">
      <c r="A27" s="19"/>
      <c r="B27" s="1068"/>
      <c r="C27" s="1068"/>
      <c r="D27" s="1068"/>
      <c r="E27" s="1073" t="s">
        <v>1448</v>
      </c>
      <c r="F27" s="1073"/>
      <c r="G27" s="1073"/>
      <c r="H27" s="1073"/>
      <c r="I27" s="1073"/>
      <c r="J27" s="1073"/>
      <c r="K27" s="1073"/>
      <c r="L27" s="1074"/>
      <c r="M27" s="19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D27" s="94"/>
      <c r="AE27" s="94"/>
      <c r="AF27" s="94"/>
      <c r="AG27" s="104"/>
      <c r="AH27" s="104"/>
      <c r="AI27" s="104"/>
      <c r="AJ27" s="104"/>
      <c r="AK27" s="104"/>
      <c r="AL27" s="98"/>
      <c r="AM27" s="102"/>
      <c r="AN27" s="102"/>
      <c r="AO27" s="102"/>
      <c r="AP27" s="102"/>
    </row>
    <row r="28" spans="1:42" ht="15" customHeight="1" thickBot="1">
      <c r="A28" s="4"/>
      <c r="B28" s="1068"/>
      <c r="C28" s="1068"/>
      <c r="D28" s="1068"/>
      <c r="E28" s="555">
        <v>1</v>
      </c>
      <c r="F28" s="556">
        <v>2</v>
      </c>
      <c r="G28" s="556">
        <v>3</v>
      </c>
      <c r="H28" s="556">
        <v>4</v>
      </c>
      <c r="I28" s="556">
        <v>5</v>
      </c>
      <c r="J28" s="556">
        <v>6</v>
      </c>
      <c r="K28" s="557"/>
      <c r="L28" s="558"/>
      <c r="M28" s="4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D28" s="94"/>
      <c r="AE28" s="94"/>
      <c r="AF28" s="94"/>
      <c r="AG28" s="104"/>
      <c r="AH28" s="104"/>
      <c r="AI28" s="104"/>
      <c r="AJ28" s="104"/>
      <c r="AK28" s="104"/>
      <c r="AL28" s="98"/>
      <c r="AM28" s="102"/>
      <c r="AN28" s="102"/>
      <c r="AO28" s="102"/>
      <c r="AP28" s="102"/>
    </row>
    <row r="29" spans="1:42" ht="15" customHeight="1">
      <c r="A29" s="19"/>
      <c r="B29" s="593" t="s">
        <v>1712</v>
      </c>
      <c r="C29" s="636">
        <v>0.44800000000000001</v>
      </c>
      <c r="D29" s="534">
        <f>5*0.3*0.3*2.5</f>
        <v>1.125</v>
      </c>
      <c r="E29" s="595"/>
      <c r="F29" s="541" t="s">
        <v>1711</v>
      </c>
      <c r="G29" s="541" t="s">
        <v>1711</v>
      </c>
      <c r="H29" s="541" t="s">
        <v>1711</v>
      </c>
      <c r="I29" s="541" t="s">
        <v>1711</v>
      </c>
      <c r="J29" s="541" t="s">
        <v>1711</v>
      </c>
      <c r="K29" s="637"/>
      <c r="L29" s="638"/>
      <c r="M29" s="19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D29" s="94"/>
      <c r="AE29" s="94"/>
      <c r="AF29" s="94"/>
      <c r="AG29" s="104"/>
      <c r="AH29" s="104"/>
      <c r="AI29" s="104"/>
      <c r="AJ29" s="104"/>
      <c r="AK29" s="104"/>
      <c r="AL29" s="98"/>
      <c r="AM29" s="102"/>
      <c r="AN29" s="102"/>
      <c r="AO29" s="102"/>
      <c r="AP29" s="102"/>
    </row>
    <row r="30" spans="1:42" ht="15" customHeight="1">
      <c r="A30" s="19"/>
      <c r="B30" s="596" t="s">
        <v>1344</v>
      </c>
      <c r="C30" s="639">
        <v>0.54</v>
      </c>
      <c r="D30" s="540">
        <f>6*0.3*0.3*2.5</f>
        <v>1.3499999999999999</v>
      </c>
      <c r="E30" s="598"/>
      <c r="F30" s="541" t="s">
        <v>1711</v>
      </c>
      <c r="G30" s="541" t="s">
        <v>1711</v>
      </c>
      <c r="H30" s="541" t="s">
        <v>1711</v>
      </c>
      <c r="I30" s="541" t="s">
        <v>1711</v>
      </c>
      <c r="J30" s="541" t="s">
        <v>1711</v>
      </c>
      <c r="K30" s="640"/>
      <c r="L30" s="641"/>
      <c r="M30" s="19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D30" s="94"/>
      <c r="AE30" s="94"/>
      <c r="AF30" s="94"/>
      <c r="AG30" s="104"/>
      <c r="AH30" s="104"/>
      <c r="AI30" s="104"/>
      <c r="AJ30" s="104"/>
      <c r="AK30" s="104"/>
      <c r="AL30" s="98"/>
      <c r="AM30" s="102"/>
      <c r="AN30" s="102"/>
      <c r="AO30" s="102"/>
      <c r="AP30" s="102"/>
    </row>
    <row r="31" spans="1:42" ht="15" customHeight="1">
      <c r="A31" s="12"/>
      <c r="B31" s="596" t="s">
        <v>1346</v>
      </c>
      <c r="C31" s="639">
        <v>0.628</v>
      </c>
      <c r="D31" s="540">
        <f>7*0.3*0.3*2.5</f>
        <v>1.575</v>
      </c>
      <c r="E31" s="598"/>
      <c r="F31" s="541" t="s">
        <v>1711</v>
      </c>
      <c r="G31" s="541" t="s">
        <v>1711</v>
      </c>
      <c r="H31" s="541" t="s">
        <v>1711</v>
      </c>
      <c r="I31" s="541" t="s">
        <v>1711</v>
      </c>
      <c r="J31" s="541" t="s">
        <v>1711</v>
      </c>
      <c r="K31" s="640"/>
      <c r="L31" s="641"/>
      <c r="M31" s="12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D31" s="94"/>
      <c r="AE31" s="94"/>
      <c r="AF31" s="94"/>
      <c r="AG31" s="104"/>
      <c r="AH31" s="104"/>
      <c r="AI31" s="104"/>
      <c r="AJ31" s="104"/>
      <c r="AK31" s="104"/>
      <c r="AL31" s="98"/>
      <c r="AM31" s="102"/>
      <c r="AN31" s="102"/>
      <c r="AO31" s="102"/>
      <c r="AP31" s="102"/>
    </row>
    <row r="32" spans="1:42" ht="15" customHeight="1">
      <c r="A32" s="10"/>
      <c r="B32" s="596" t="s">
        <v>1348</v>
      </c>
      <c r="C32" s="639">
        <v>0.72</v>
      </c>
      <c r="D32" s="540">
        <f>8*0.3*0.3*2.5</f>
        <v>1.7999999999999998</v>
      </c>
      <c r="E32" s="598"/>
      <c r="F32" s="541" t="s">
        <v>1711</v>
      </c>
      <c r="G32" s="541" t="s">
        <v>1711</v>
      </c>
      <c r="H32" s="541" t="s">
        <v>1711</v>
      </c>
      <c r="I32" s="541" t="s">
        <v>1711</v>
      </c>
      <c r="J32" s="541" t="s">
        <v>1711</v>
      </c>
      <c r="K32" s="640"/>
      <c r="L32" s="641"/>
      <c r="M32" s="1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D32" s="94"/>
      <c r="AE32" s="94"/>
      <c r="AF32" s="94"/>
      <c r="AG32" s="104"/>
      <c r="AH32" s="104"/>
      <c r="AI32" s="104"/>
      <c r="AJ32" s="104"/>
      <c r="AK32" s="104"/>
      <c r="AL32" s="98"/>
      <c r="AM32" s="102"/>
      <c r="AN32" s="102"/>
      <c r="AO32" s="102"/>
      <c r="AP32" s="102"/>
    </row>
    <row r="33" spans="1:43" ht="15" customHeight="1">
      <c r="A33" s="10"/>
      <c r="B33" s="596" t="s">
        <v>1350</v>
      </c>
      <c r="C33" s="639">
        <v>0.80800000000000005</v>
      </c>
      <c r="D33" s="540">
        <f>9*0.3*0.3*2.5</f>
        <v>2.0249999999999999</v>
      </c>
      <c r="E33" s="598"/>
      <c r="F33" s="541" t="s">
        <v>1711</v>
      </c>
      <c r="G33" s="541" t="s">
        <v>1711</v>
      </c>
      <c r="H33" s="541" t="s">
        <v>1711</v>
      </c>
      <c r="I33" s="541" t="s">
        <v>1711</v>
      </c>
      <c r="J33" s="541" t="s">
        <v>1711</v>
      </c>
      <c r="K33" s="640"/>
      <c r="L33" s="641"/>
      <c r="M33" s="1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D33" s="94"/>
      <c r="AE33" s="94"/>
      <c r="AF33" s="94"/>
      <c r="AG33" s="104"/>
      <c r="AH33" s="104"/>
      <c r="AI33" s="104"/>
      <c r="AJ33" s="104"/>
      <c r="AK33" s="104"/>
      <c r="AL33" s="98"/>
      <c r="AM33" s="102"/>
      <c r="AN33" s="102"/>
      <c r="AO33" s="102"/>
      <c r="AP33" s="102"/>
    </row>
    <row r="34" spans="1:43" ht="15" customHeight="1">
      <c r="A34" s="10"/>
      <c r="B34" s="596" t="s">
        <v>1352</v>
      </c>
      <c r="C34" s="639">
        <v>0.9</v>
      </c>
      <c r="D34" s="540">
        <f>10*0.3*0.3*2.5</f>
        <v>2.25</v>
      </c>
      <c r="E34" s="598"/>
      <c r="F34" s="541" t="s">
        <v>1711</v>
      </c>
      <c r="G34" s="541" t="s">
        <v>1711</v>
      </c>
      <c r="H34" s="541" t="s">
        <v>1711</v>
      </c>
      <c r="I34" s="541" t="s">
        <v>1711</v>
      </c>
      <c r="J34" s="541" t="s">
        <v>1711</v>
      </c>
      <c r="K34" s="640"/>
      <c r="L34" s="641"/>
      <c r="M34" s="1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D34" s="94"/>
      <c r="AE34" s="94"/>
      <c r="AF34" s="94"/>
      <c r="AG34" s="104"/>
      <c r="AH34" s="104"/>
      <c r="AI34" s="104"/>
      <c r="AJ34" s="104"/>
      <c r="AK34" s="104"/>
      <c r="AL34" s="98"/>
      <c r="AM34" s="102"/>
      <c r="AN34" s="102"/>
      <c r="AO34" s="102"/>
      <c r="AP34" s="102"/>
    </row>
    <row r="35" spans="1:43" ht="15" customHeight="1">
      <c r="A35" s="4"/>
      <c r="B35" s="596" t="s">
        <v>1354</v>
      </c>
      <c r="C35" s="639">
        <v>0.98799999999999999</v>
      </c>
      <c r="D35" s="540">
        <f>11*0.3*0.3*2.5</f>
        <v>2.4749999999999996</v>
      </c>
      <c r="E35" s="598"/>
      <c r="F35" s="541"/>
      <c r="G35" s="541" t="s">
        <v>1711</v>
      </c>
      <c r="H35" s="541" t="s">
        <v>1711</v>
      </c>
      <c r="I35" s="541" t="s">
        <v>1711</v>
      </c>
      <c r="J35" s="541" t="s">
        <v>1711</v>
      </c>
      <c r="K35" s="640"/>
      <c r="L35" s="641"/>
      <c r="M35" s="4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D35" s="94"/>
      <c r="AE35" s="94"/>
      <c r="AF35" s="94"/>
      <c r="AG35" s="104"/>
      <c r="AH35" s="104"/>
      <c r="AI35" s="104"/>
      <c r="AJ35" s="104"/>
      <c r="AK35" s="104"/>
      <c r="AL35" s="98"/>
      <c r="AM35" s="102"/>
      <c r="AN35" s="102"/>
      <c r="AO35" s="102"/>
      <c r="AP35" s="102"/>
    </row>
    <row r="36" spans="1:43" ht="15" customHeight="1">
      <c r="A36" s="12"/>
      <c r="B36" s="596" t="s">
        <v>1356</v>
      </c>
      <c r="C36" s="639">
        <v>1.08</v>
      </c>
      <c r="D36" s="540">
        <f>12*0.3*0.3*2.5</f>
        <v>2.6999999999999997</v>
      </c>
      <c r="E36" s="598"/>
      <c r="F36" s="541"/>
      <c r="G36" s="541" t="s">
        <v>1711</v>
      </c>
      <c r="H36" s="541" t="s">
        <v>1711</v>
      </c>
      <c r="I36" s="541" t="s">
        <v>1711</v>
      </c>
      <c r="J36" s="541" t="s">
        <v>1711</v>
      </c>
      <c r="K36" s="640"/>
      <c r="L36" s="641"/>
      <c r="M36" s="12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D36" s="94"/>
      <c r="AE36" s="94"/>
      <c r="AF36" s="94"/>
      <c r="AG36" s="104"/>
      <c r="AH36" s="104"/>
      <c r="AI36" s="104"/>
      <c r="AJ36" s="104"/>
      <c r="AK36" s="104"/>
      <c r="AL36" s="98"/>
      <c r="AM36" s="102"/>
      <c r="AN36" s="102"/>
      <c r="AO36" s="102"/>
      <c r="AP36" s="102"/>
    </row>
    <row r="37" spans="1:43" ht="15" customHeight="1">
      <c r="A37" s="12"/>
      <c r="B37" s="596" t="s">
        <v>1358</v>
      </c>
      <c r="C37" s="639">
        <v>0.72</v>
      </c>
      <c r="D37" s="642">
        <f>8*0.3*0.3*2.5</f>
        <v>1.7999999999999998</v>
      </c>
      <c r="E37" s="598"/>
      <c r="F37" s="541" t="s">
        <v>1711</v>
      </c>
      <c r="G37" s="541" t="s">
        <v>1711</v>
      </c>
      <c r="H37" s="541" t="s">
        <v>1711</v>
      </c>
      <c r="I37" s="541" t="s">
        <v>1711</v>
      </c>
      <c r="J37" s="541" t="s">
        <v>1711</v>
      </c>
      <c r="K37" s="640"/>
      <c r="L37" s="641"/>
      <c r="M37" s="12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D37" s="94"/>
      <c r="AE37" s="94"/>
      <c r="AF37" s="94"/>
      <c r="AG37" s="104"/>
      <c r="AH37" s="104"/>
      <c r="AI37" s="104"/>
      <c r="AJ37" s="104"/>
      <c r="AK37" s="104"/>
      <c r="AL37" s="98"/>
      <c r="AM37" s="102"/>
      <c r="AN37" s="102"/>
      <c r="AO37" s="102"/>
      <c r="AP37" s="102"/>
    </row>
    <row r="38" spans="1:43" ht="15" customHeight="1" thickBot="1">
      <c r="A38" s="10"/>
      <c r="B38" s="643" t="s">
        <v>1360</v>
      </c>
      <c r="C38" s="644">
        <v>1.0880000000000001</v>
      </c>
      <c r="D38" s="645">
        <v>2.7</v>
      </c>
      <c r="E38" s="624"/>
      <c r="F38" s="646"/>
      <c r="G38" s="541" t="s">
        <v>1711</v>
      </c>
      <c r="H38" s="541" t="s">
        <v>1711</v>
      </c>
      <c r="I38" s="541" t="s">
        <v>1711</v>
      </c>
      <c r="J38" s="541" t="s">
        <v>1711</v>
      </c>
      <c r="K38" s="647"/>
      <c r="L38" s="648"/>
      <c r="M38" s="1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D38" s="94"/>
      <c r="AE38" s="94"/>
      <c r="AF38" s="94"/>
      <c r="AG38" s="104"/>
      <c r="AH38" s="104"/>
      <c r="AI38" s="104"/>
      <c r="AJ38" s="104"/>
      <c r="AK38" s="104"/>
      <c r="AL38" s="98"/>
      <c r="AM38" s="102"/>
      <c r="AN38" s="102"/>
      <c r="AO38" s="102"/>
      <c r="AP38" s="102"/>
    </row>
    <row r="39" spans="1:43" ht="27" customHeight="1" thickBot="1">
      <c r="A39" s="4"/>
      <c r="B39" s="1093" t="s">
        <v>1456</v>
      </c>
      <c r="C39" s="1094"/>
      <c r="D39" s="1095"/>
      <c r="E39" s="1096">
        <v>1918</v>
      </c>
      <c r="F39" s="1097"/>
      <c r="G39" s="1097"/>
      <c r="H39" s="1097"/>
      <c r="I39" s="1097"/>
      <c r="J39" s="1097"/>
      <c r="K39" s="1097"/>
      <c r="L39" s="1098"/>
      <c r="M39" s="4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D39" s="94"/>
      <c r="AE39" s="94"/>
      <c r="AF39" s="94"/>
      <c r="AG39" s="104"/>
      <c r="AH39" s="104"/>
      <c r="AI39" s="104"/>
      <c r="AJ39" s="104"/>
      <c r="AK39" s="104"/>
      <c r="AL39" s="98"/>
      <c r="AM39" s="102"/>
      <c r="AN39" s="102"/>
      <c r="AO39" s="102"/>
      <c r="AP39" s="102"/>
    </row>
    <row r="40" spans="1:43" ht="15" customHeight="1" thickBot="1">
      <c r="A40" s="4"/>
      <c r="B40" s="1121" t="s">
        <v>1449</v>
      </c>
      <c r="C40" s="1122"/>
      <c r="D40" s="1122"/>
      <c r="E40" s="1122"/>
      <c r="F40" s="1122"/>
      <c r="G40" s="1122"/>
      <c r="H40" s="1122"/>
      <c r="I40" s="1122"/>
      <c r="J40" s="1122"/>
      <c r="K40" s="1122"/>
      <c r="L40" s="1123"/>
      <c r="M40" s="4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D40" s="94"/>
      <c r="AE40" s="94"/>
      <c r="AF40" s="94"/>
      <c r="AG40" s="104"/>
      <c r="AH40" s="104"/>
      <c r="AI40" s="104"/>
      <c r="AJ40" s="104"/>
      <c r="AK40" s="104"/>
      <c r="AL40" s="98"/>
      <c r="AM40" s="102"/>
      <c r="AN40" s="102"/>
      <c r="AO40" s="102"/>
      <c r="AP40" s="102"/>
    </row>
    <row r="41" spans="1:43" ht="15" customHeight="1" thickBot="1">
      <c r="A41" s="19"/>
      <c r="B41" s="1067" t="s">
        <v>0</v>
      </c>
      <c r="C41" s="1067" t="s">
        <v>1445</v>
      </c>
      <c r="D41" s="1067" t="s">
        <v>1446</v>
      </c>
      <c r="E41" s="1071" t="s">
        <v>1451</v>
      </c>
      <c r="F41" s="1071"/>
      <c r="G41" s="1071"/>
      <c r="H41" s="1071"/>
      <c r="I41" s="1071"/>
      <c r="J41" s="1071"/>
      <c r="K41" s="1071"/>
      <c r="L41" s="1072"/>
      <c r="M41" s="19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D41" s="94"/>
      <c r="AE41" s="94"/>
      <c r="AF41" s="94"/>
      <c r="AG41" s="104"/>
      <c r="AH41" s="104"/>
      <c r="AI41" s="104"/>
      <c r="AJ41" s="104"/>
      <c r="AK41" s="104"/>
      <c r="AL41" s="98"/>
      <c r="AM41" s="102"/>
      <c r="AN41" s="102"/>
      <c r="AO41" s="102"/>
      <c r="AP41" s="102"/>
    </row>
    <row r="42" spans="1:43" ht="15" customHeight="1" thickBot="1">
      <c r="A42" s="12"/>
      <c r="B42" s="1068"/>
      <c r="C42" s="1068"/>
      <c r="D42" s="1068"/>
      <c r="E42" s="1073" t="s">
        <v>1448</v>
      </c>
      <c r="F42" s="1073"/>
      <c r="G42" s="1073"/>
      <c r="H42" s="1073"/>
      <c r="I42" s="1073"/>
      <c r="J42" s="1073"/>
      <c r="K42" s="1104" t="s">
        <v>1455</v>
      </c>
      <c r="L42" s="1105"/>
      <c r="M42" s="12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D42" s="94"/>
      <c r="AE42" s="94"/>
      <c r="AF42" s="94"/>
      <c r="AG42" s="104"/>
      <c r="AH42" s="104"/>
      <c r="AI42" s="104"/>
      <c r="AJ42" s="104"/>
      <c r="AK42" s="104"/>
      <c r="AL42" s="98"/>
      <c r="AM42" s="102"/>
      <c r="AN42" s="102"/>
      <c r="AO42" s="102"/>
      <c r="AP42" s="102"/>
    </row>
    <row r="43" spans="1:43" ht="15" customHeight="1" thickBot="1">
      <c r="A43" s="19"/>
      <c r="B43" s="1068"/>
      <c r="C43" s="1069"/>
      <c r="D43" s="1069"/>
      <c r="E43" s="1073" t="s">
        <v>1452</v>
      </c>
      <c r="F43" s="1108"/>
      <c r="G43" s="1109" t="s">
        <v>1453</v>
      </c>
      <c r="H43" s="1108"/>
      <c r="I43" s="1109" t="s">
        <v>1454</v>
      </c>
      <c r="J43" s="1073"/>
      <c r="K43" s="1106"/>
      <c r="L43" s="1107"/>
      <c r="M43" s="19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D43" s="94"/>
      <c r="AE43" s="94"/>
      <c r="AF43" s="94"/>
      <c r="AG43" s="104"/>
      <c r="AH43" s="104"/>
      <c r="AI43" s="104"/>
      <c r="AJ43" s="104"/>
      <c r="AK43" s="104"/>
      <c r="AL43" s="98"/>
      <c r="AM43" s="102"/>
      <c r="AN43" s="102"/>
      <c r="AO43" s="102"/>
      <c r="AP43" s="102"/>
    </row>
    <row r="44" spans="1:43" ht="15" customHeight="1">
      <c r="A44" s="19"/>
      <c r="B44" s="627" t="s">
        <v>1442</v>
      </c>
      <c r="C44" s="628">
        <f>6*0.3*0.3</f>
        <v>0.53999999999999992</v>
      </c>
      <c r="D44" s="629">
        <f t="shared" ref="D44:D54" si="0">C44*2.5</f>
        <v>1.3499999999999999</v>
      </c>
      <c r="E44" s="1124" t="s">
        <v>1711</v>
      </c>
      <c r="F44" s="1125"/>
      <c r="G44" s="1125" t="s">
        <v>1711</v>
      </c>
      <c r="H44" s="1125"/>
      <c r="I44" s="1125" t="s">
        <v>1711</v>
      </c>
      <c r="J44" s="1126"/>
      <c r="K44" s="1102" t="s">
        <v>1443</v>
      </c>
      <c r="L44" s="1103"/>
      <c r="M44" s="19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D44" s="94"/>
      <c r="AE44" s="94"/>
      <c r="AF44" s="94"/>
      <c r="AG44" s="104"/>
      <c r="AH44" s="104"/>
      <c r="AI44" s="104"/>
      <c r="AJ44" s="104"/>
      <c r="AK44" s="104"/>
      <c r="AL44" s="98"/>
      <c r="AM44" s="102"/>
      <c r="AN44" s="102"/>
      <c r="AO44" s="102"/>
      <c r="AP44" s="102"/>
      <c r="AQ44" s="94"/>
    </row>
    <row r="45" spans="1:43" ht="15" customHeight="1">
      <c r="A45" s="12"/>
      <c r="B45" s="630" t="s">
        <v>1440</v>
      </c>
      <c r="C45" s="631">
        <f>7*0.3*0.3</f>
        <v>0.63</v>
      </c>
      <c r="D45" s="632">
        <f t="shared" si="0"/>
        <v>1.575</v>
      </c>
      <c r="E45" s="1099" t="s">
        <v>1711</v>
      </c>
      <c r="F45" s="1089"/>
      <c r="G45" s="1089" t="s">
        <v>1711</v>
      </c>
      <c r="H45" s="1089"/>
      <c r="I45" s="1089" t="s">
        <v>1711</v>
      </c>
      <c r="J45" s="1090"/>
      <c r="K45" s="1100" t="s">
        <v>1441</v>
      </c>
      <c r="L45" s="1101"/>
      <c r="M45" s="12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D45" s="94"/>
      <c r="AE45" s="94"/>
      <c r="AF45" s="94"/>
      <c r="AG45" s="104"/>
      <c r="AH45" s="104"/>
      <c r="AI45" s="104"/>
      <c r="AJ45" s="104"/>
      <c r="AK45" s="104"/>
      <c r="AL45" s="98"/>
      <c r="AM45" s="102"/>
      <c r="AN45" s="102"/>
      <c r="AO45" s="102"/>
      <c r="AP45" s="102"/>
      <c r="AQ45" s="94"/>
    </row>
    <row r="46" spans="1:43" ht="15" customHeight="1">
      <c r="A46" s="19"/>
      <c r="B46" s="630" t="s">
        <v>1438</v>
      </c>
      <c r="C46" s="631">
        <f>8*0.3*0.3</f>
        <v>0.72</v>
      </c>
      <c r="D46" s="632">
        <f t="shared" si="0"/>
        <v>1.7999999999999998</v>
      </c>
      <c r="E46" s="1099" t="s">
        <v>1711</v>
      </c>
      <c r="F46" s="1089"/>
      <c r="G46" s="1089" t="s">
        <v>1711</v>
      </c>
      <c r="H46" s="1089"/>
      <c r="I46" s="1089" t="s">
        <v>1711</v>
      </c>
      <c r="J46" s="1090"/>
      <c r="K46" s="1100" t="s">
        <v>1439</v>
      </c>
      <c r="L46" s="1101"/>
      <c r="M46" s="19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D46" s="94"/>
      <c r="AE46" s="94"/>
      <c r="AF46" s="94"/>
      <c r="AG46" s="104"/>
      <c r="AH46" s="104"/>
      <c r="AI46" s="104"/>
      <c r="AJ46" s="104"/>
      <c r="AK46" s="104"/>
      <c r="AL46" s="98"/>
      <c r="AM46" s="102"/>
      <c r="AN46" s="102"/>
      <c r="AO46" s="102"/>
      <c r="AP46" s="102"/>
      <c r="AQ46" s="94"/>
    </row>
    <row r="47" spans="1:43" ht="15" customHeight="1">
      <c r="A47" s="10"/>
      <c r="B47" s="630" t="s">
        <v>1436</v>
      </c>
      <c r="C47" s="631">
        <f>9*0.3*0.3</f>
        <v>0.80999999999999994</v>
      </c>
      <c r="D47" s="632">
        <f t="shared" si="0"/>
        <v>2.0249999999999999</v>
      </c>
      <c r="E47" s="1099" t="s">
        <v>1711</v>
      </c>
      <c r="F47" s="1089"/>
      <c r="G47" s="1089" t="s">
        <v>1711</v>
      </c>
      <c r="H47" s="1089"/>
      <c r="I47" s="1089" t="s">
        <v>1711</v>
      </c>
      <c r="J47" s="1090"/>
      <c r="K47" s="1100" t="s">
        <v>1437</v>
      </c>
      <c r="L47" s="1101"/>
      <c r="M47" s="1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D47" s="94"/>
      <c r="AE47" s="94"/>
      <c r="AF47" s="94"/>
      <c r="AG47" s="104"/>
      <c r="AH47" s="104"/>
      <c r="AI47" s="104"/>
      <c r="AJ47" s="104"/>
      <c r="AK47" s="104"/>
      <c r="AL47" s="98"/>
      <c r="AM47" s="102"/>
      <c r="AN47" s="102"/>
      <c r="AO47" s="102"/>
      <c r="AP47" s="102"/>
      <c r="AQ47" s="94"/>
    </row>
    <row r="48" spans="1:43" ht="15" customHeight="1">
      <c r="A48" s="4"/>
      <c r="B48" s="630" t="s">
        <v>1434</v>
      </c>
      <c r="C48" s="631">
        <f>10*0.3*0.3</f>
        <v>0.89999999999999991</v>
      </c>
      <c r="D48" s="632">
        <f t="shared" si="0"/>
        <v>2.25</v>
      </c>
      <c r="E48" s="1099" t="s">
        <v>1711</v>
      </c>
      <c r="F48" s="1089"/>
      <c r="G48" s="1089" t="s">
        <v>1711</v>
      </c>
      <c r="H48" s="1089"/>
      <c r="I48" s="1089" t="s">
        <v>1711</v>
      </c>
      <c r="J48" s="1090"/>
      <c r="K48" s="1100" t="s">
        <v>1435</v>
      </c>
      <c r="L48" s="1101"/>
      <c r="M48" s="4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D48" s="94"/>
      <c r="AE48" s="94"/>
      <c r="AF48" s="94"/>
      <c r="AG48" s="104"/>
      <c r="AH48" s="104"/>
      <c r="AI48" s="104"/>
      <c r="AJ48" s="104"/>
      <c r="AK48" s="104"/>
      <c r="AL48" s="98"/>
      <c r="AM48" s="102"/>
      <c r="AN48" s="102"/>
      <c r="AO48" s="102"/>
      <c r="AP48" s="102"/>
      <c r="AQ48" s="94"/>
    </row>
    <row r="49" spans="1:43" ht="15" customHeight="1">
      <c r="A49" s="19"/>
      <c r="B49" s="630" t="s">
        <v>1432</v>
      </c>
      <c r="C49" s="631">
        <f>11*0.3*0.3</f>
        <v>0.98999999999999988</v>
      </c>
      <c r="D49" s="632">
        <f t="shared" si="0"/>
        <v>2.4749999999999996</v>
      </c>
      <c r="E49" s="1099" t="s">
        <v>1711</v>
      </c>
      <c r="F49" s="1089"/>
      <c r="G49" s="1089" t="s">
        <v>1711</v>
      </c>
      <c r="H49" s="1089"/>
      <c r="I49" s="1089" t="s">
        <v>1711</v>
      </c>
      <c r="J49" s="1090"/>
      <c r="K49" s="1100" t="s">
        <v>1433</v>
      </c>
      <c r="L49" s="1101"/>
      <c r="M49" s="19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D49" s="94"/>
      <c r="AE49" s="94"/>
      <c r="AF49" s="94"/>
      <c r="AG49" s="104"/>
      <c r="AH49" s="104"/>
      <c r="AI49" s="104"/>
      <c r="AJ49" s="104"/>
      <c r="AK49" s="104"/>
      <c r="AL49" s="98"/>
      <c r="AM49" s="102"/>
      <c r="AN49" s="102"/>
      <c r="AO49" s="102"/>
      <c r="AP49" s="102"/>
      <c r="AQ49" s="94"/>
    </row>
    <row r="50" spans="1:43" ht="15" customHeight="1">
      <c r="A50" s="4"/>
      <c r="B50" s="630" t="s">
        <v>1430</v>
      </c>
      <c r="C50" s="631">
        <f>12*0.3*0.3</f>
        <v>1.0799999999999998</v>
      </c>
      <c r="D50" s="632">
        <f t="shared" si="0"/>
        <v>2.6999999999999997</v>
      </c>
      <c r="E50" s="1099" t="s">
        <v>1711</v>
      </c>
      <c r="F50" s="1089"/>
      <c r="G50" s="1089" t="s">
        <v>1711</v>
      </c>
      <c r="H50" s="1089"/>
      <c r="I50" s="1089" t="s">
        <v>1711</v>
      </c>
      <c r="J50" s="1090"/>
      <c r="K50" s="1100" t="s">
        <v>1431</v>
      </c>
      <c r="L50" s="1101"/>
      <c r="M50" s="4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D50" s="94"/>
      <c r="AE50" s="94"/>
      <c r="AF50" s="94"/>
      <c r="AG50" s="104"/>
      <c r="AH50" s="104"/>
      <c r="AI50" s="104"/>
      <c r="AJ50" s="104"/>
      <c r="AK50" s="104"/>
      <c r="AL50" s="98"/>
      <c r="AM50" s="102"/>
      <c r="AN50" s="102"/>
      <c r="AO50" s="102"/>
      <c r="AP50" s="102"/>
      <c r="AQ50" s="94"/>
    </row>
    <row r="51" spans="1:43" ht="15" customHeight="1">
      <c r="A51" s="10"/>
      <c r="B51" s="630" t="s">
        <v>1428</v>
      </c>
      <c r="C51" s="631">
        <f>13*0.3*0.3</f>
        <v>1.17</v>
      </c>
      <c r="D51" s="632">
        <f t="shared" si="0"/>
        <v>2.9249999999999998</v>
      </c>
      <c r="E51" s="1099" t="s">
        <v>1711</v>
      </c>
      <c r="F51" s="1089"/>
      <c r="G51" s="1089" t="s">
        <v>1711</v>
      </c>
      <c r="H51" s="1089"/>
      <c r="I51" s="1089" t="s">
        <v>1711</v>
      </c>
      <c r="J51" s="1090"/>
      <c r="K51" s="1100" t="s">
        <v>1429</v>
      </c>
      <c r="L51" s="1101"/>
      <c r="M51" s="1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D51" s="94"/>
      <c r="AE51" s="94"/>
      <c r="AF51" s="94"/>
      <c r="AG51" s="104"/>
      <c r="AH51" s="104"/>
      <c r="AI51" s="104"/>
      <c r="AJ51" s="104"/>
      <c r="AK51" s="104"/>
      <c r="AL51" s="98"/>
      <c r="AM51" s="102"/>
      <c r="AN51" s="102"/>
      <c r="AO51" s="102"/>
      <c r="AP51" s="102"/>
      <c r="AQ51" s="94"/>
    </row>
    <row r="52" spans="1:43" ht="15" customHeight="1">
      <c r="A52" s="12"/>
      <c r="B52" s="630" t="s">
        <v>1426</v>
      </c>
      <c r="C52" s="631">
        <f>0.3*0.3*14</f>
        <v>1.26</v>
      </c>
      <c r="D52" s="632">
        <f t="shared" si="0"/>
        <v>3.15</v>
      </c>
      <c r="E52" s="1099" t="s">
        <v>1711</v>
      </c>
      <c r="F52" s="1089"/>
      <c r="G52" s="1089" t="s">
        <v>1711</v>
      </c>
      <c r="H52" s="1089"/>
      <c r="I52" s="1089" t="s">
        <v>1711</v>
      </c>
      <c r="J52" s="1090"/>
      <c r="K52" s="1100" t="s">
        <v>1427</v>
      </c>
      <c r="L52" s="1101"/>
      <c r="M52" s="12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D52" s="94"/>
      <c r="AE52" s="94"/>
      <c r="AF52" s="94"/>
      <c r="AG52" s="104"/>
      <c r="AH52" s="104"/>
      <c r="AI52" s="104"/>
      <c r="AJ52" s="104"/>
      <c r="AK52" s="104"/>
      <c r="AL52" s="98"/>
      <c r="AM52" s="102"/>
      <c r="AN52" s="102"/>
      <c r="AO52" s="102"/>
      <c r="AP52" s="102"/>
      <c r="AQ52" s="94"/>
    </row>
    <row r="53" spans="1:43" ht="15" customHeight="1">
      <c r="A53" s="19"/>
      <c r="B53" s="630" t="s">
        <v>1424</v>
      </c>
      <c r="C53" s="631">
        <f>0.3*0.3*15</f>
        <v>1.3499999999999999</v>
      </c>
      <c r="D53" s="632">
        <f t="shared" si="0"/>
        <v>3.3749999999999996</v>
      </c>
      <c r="E53" s="1099" t="s">
        <v>1711</v>
      </c>
      <c r="F53" s="1089"/>
      <c r="G53" s="1089" t="s">
        <v>1711</v>
      </c>
      <c r="H53" s="1089"/>
      <c r="I53" s="1089" t="s">
        <v>1711</v>
      </c>
      <c r="J53" s="1090"/>
      <c r="K53" s="1100" t="s">
        <v>1425</v>
      </c>
      <c r="L53" s="1101"/>
      <c r="M53" s="19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D53" s="94"/>
      <c r="AE53" s="94"/>
      <c r="AF53" s="94"/>
      <c r="AG53" s="104"/>
      <c r="AH53" s="104"/>
      <c r="AI53" s="104"/>
      <c r="AJ53" s="104"/>
      <c r="AK53" s="104"/>
      <c r="AL53" s="98"/>
      <c r="AM53" s="102"/>
      <c r="AN53" s="102"/>
      <c r="AO53" s="102"/>
      <c r="AP53" s="102"/>
      <c r="AQ53" s="94"/>
    </row>
    <row r="54" spans="1:43" ht="15" customHeight="1" thickBot="1">
      <c r="A54" s="19"/>
      <c r="B54" s="633" t="s">
        <v>1422</v>
      </c>
      <c r="C54" s="634">
        <v>1.44</v>
      </c>
      <c r="D54" s="635">
        <f t="shared" si="0"/>
        <v>3.5999999999999996</v>
      </c>
      <c r="E54" s="1087"/>
      <c r="F54" s="1088"/>
      <c r="G54" s="1088"/>
      <c r="H54" s="1088"/>
      <c r="I54" s="1089" t="s">
        <v>1711</v>
      </c>
      <c r="J54" s="1090"/>
      <c r="K54" s="1091" t="s">
        <v>1423</v>
      </c>
      <c r="L54" s="1092"/>
      <c r="M54" s="19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D54" s="94"/>
      <c r="AE54" s="94"/>
      <c r="AF54" s="94"/>
      <c r="AG54" s="104"/>
      <c r="AH54" s="104"/>
      <c r="AI54" s="104"/>
      <c r="AJ54" s="104"/>
      <c r="AK54" s="104"/>
      <c r="AL54" s="98"/>
      <c r="AM54" s="102"/>
      <c r="AN54" s="102"/>
      <c r="AO54" s="102"/>
      <c r="AP54" s="102"/>
      <c r="AQ54" s="94"/>
    </row>
    <row r="55" spans="1:43" ht="15" customHeight="1" thickBot="1">
      <c r="A55" s="12"/>
      <c r="B55" s="1118" t="s">
        <v>1459</v>
      </c>
      <c r="C55" s="1119"/>
      <c r="D55" s="1119"/>
      <c r="E55" s="1119"/>
      <c r="F55" s="1119"/>
      <c r="G55" s="1119"/>
      <c r="H55" s="1119"/>
      <c r="I55" s="1119"/>
      <c r="J55" s="1119"/>
      <c r="K55" s="1119"/>
      <c r="L55" s="1120"/>
      <c r="M55" s="12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D55" s="94"/>
      <c r="AE55" s="94"/>
      <c r="AF55" s="94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4"/>
    </row>
    <row r="56" spans="1:43" ht="15" customHeight="1" thickBot="1">
      <c r="A56" s="10"/>
      <c r="B56" s="1067" t="s">
        <v>0</v>
      </c>
      <c r="C56" s="1067" t="s">
        <v>1445</v>
      </c>
      <c r="D56" s="1067" t="s">
        <v>1446</v>
      </c>
      <c r="E56" s="1071" t="s">
        <v>1450</v>
      </c>
      <c r="F56" s="1071"/>
      <c r="G56" s="1071"/>
      <c r="H56" s="1071"/>
      <c r="I56" s="1071"/>
      <c r="J56" s="1071"/>
      <c r="K56" s="1071"/>
      <c r="L56" s="1072"/>
      <c r="M56" s="1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D56" s="94"/>
      <c r="AE56" s="94"/>
      <c r="AF56" s="94"/>
      <c r="AG56" s="105"/>
      <c r="AH56" s="105"/>
      <c r="AI56" s="105"/>
      <c r="AJ56" s="105"/>
      <c r="AK56" s="105"/>
      <c r="AL56" s="98"/>
      <c r="AM56" s="98"/>
      <c r="AN56" s="98"/>
      <c r="AO56" s="98"/>
      <c r="AP56" s="98"/>
      <c r="AQ56" s="94"/>
    </row>
    <row r="57" spans="1:43" ht="15" customHeight="1" thickBot="1">
      <c r="A57" s="4"/>
      <c r="B57" s="1068"/>
      <c r="C57" s="1068"/>
      <c r="D57" s="1068"/>
      <c r="E57" s="1073" t="s">
        <v>1448</v>
      </c>
      <c r="F57" s="1073"/>
      <c r="G57" s="1073"/>
      <c r="H57" s="1073"/>
      <c r="I57" s="1073"/>
      <c r="J57" s="1073"/>
      <c r="K57" s="1073"/>
      <c r="L57" s="1074"/>
      <c r="M57" s="4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D57" s="94"/>
      <c r="AE57" s="94"/>
      <c r="AF57" s="94"/>
      <c r="AG57" s="106"/>
      <c r="AH57" s="106"/>
      <c r="AI57" s="106"/>
      <c r="AJ57" s="106"/>
      <c r="AK57" s="106"/>
      <c r="AL57" s="98"/>
      <c r="AM57" s="98"/>
      <c r="AN57" s="98"/>
      <c r="AO57" s="98"/>
      <c r="AP57" s="98"/>
      <c r="AQ57" s="94"/>
    </row>
    <row r="58" spans="1:43" ht="15" customHeight="1" thickBot="1">
      <c r="A58" s="12"/>
      <c r="B58" s="1068"/>
      <c r="C58" s="1068"/>
      <c r="D58" s="1068"/>
      <c r="E58" s="555">
        <v>3</v>
      </c>
      <c r="F58" s="556">
        <v>6</v>
      </c>
      <c r="G58" s="556">
        <v>8</v>
      </c>
      <c r="H58" s="556">
        <v>9</v>
      </c>
      <c r="I58" s="556">
        <v>10</v>
      </c>
      <c r="J58" s="556">
        <v>11</v>
      </c>
      <c r="K58" s="559">
        <v>12</v>
      </c>
      <c r="L58" s="560">
        <v>13</v>
      </c>
      <c r="M58" s="12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D58" s="94"/>
      <c r="AE58" s="94"/>
      <c r="AF58" s="94"/>
      <c r="AG58" s="107"/>
      <c r="AH58" s="107"/>
      <c r="AI58" s="107"/>
      <c r="AJ58" s="107"/>
      <c r="AK58" s="107"/>
      <c r="AL58" s="98"/>
      <c r="AM58" s="98"/>
      <c r="AN58" s="98"/>
      <c r="AO58" s="98"/>
      <c r="AP58" s="98"/>
      <c r="AQ58" s="94"/>
    </row>
    <row r="59" spans="1:43" ht="15" customHeight="1">
      <c r="A59" s="10"/>
      <c r="B59" s="593" t="s">
        <v>1361</v>
      </c>
      <c r="C59" s="594">
        <v>0.52</v>
      </c>
      <c r="D59" s="534">
        <f>4*0.35*0.35*2.5</f>
        <v>1.2249999999999999</v>
      </c>
      <c r="E59" s="541" t="s">
        <v>1711</v>
      </c>
      <c r="F59" s="535"/>
      <c r="G59" s="535"/>
      <c r="H59" s="535"/>
      <c r="I59" s="535"/>
      <c r="J59" s="535"/>
      <c r="K59" s="535"/>
      <c r="L59" s="606"/>
      <c r="M59" s="1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D59" s="94"/>
      <c r="AE59" s="94"/>
      <c r="AF59" s="94"/>
      <c r="AG59" s="107"/>
      <c r="AH59" s="107"/>
      <c r="AI59" s="107"/>
      <c r="AJ59" s="107"/>
      <c r="AK59" s="107"/>
      <c r="AL59" s="98"/>
      <c r="AM59" s="98"/>
      <c r="AN59" s="98"/>
      <c r="AO59" s="98"/>
      <c r="AP59" s="98"/>
      <c r="AQ59" s="94"/>
    </row>
    <row r="60" spans="1:43" ht="15" customHeight="1">
      <c r="A60" s="10"/>
      <c r="B60" s="596" t="s">
        <v>1362</v>
      </c>
      <c r="C60" s="597">
        <v>0.6</v>
      </c>
      <c r="D60" s="540">
        <f>5*0.35*0.35*2.5</f>
        <v>1.5312499999999998</v>
      </c>
      <c r="E60" s="541" t="s">
        <v>1711</v>
      </c>
      <c r="F60" s="541"/>
      <c r="G60" s="541"/>
      <c r="H60" s="541"/>
      <c r="I60" s="541"/>
      <c r="J60" s="541"/>
      <c r="K60" s="541"/>
      <c r="L60" s="542"/>
      <c r="M60" s="1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D60" s="94"/>
      <c r="AE60" s="94"/>
      <c r="AF60" s="94"/>
      <c r="AG60" s="107"/>
      <c r="AH60" s="107"/>
      <c r="AI60" s="107"/>
      <c r="AJ60" s="107"/>
      <c r="AK60" s="107"/>
      <c r="AL60" s="98"/>
      <c r="AM60" s="98"/>
      <c r="AN60" s="98"/>
      <c r="AO60" s="98"/>
      <c r="AP60" s="98"/>
      <c r="AQ60" s="94"/>
    </row>
    <row r="61" spans="1:43" ht="15" customHeight="1">
      <c r="A61" s="10"/>
      <c r="B61" s="596" t="s">
        <v>1364</v>
      </c>
      <c r="C61" s="597">
        <v>0.76</v>
      </c>
      <c r="D61" s="540">
        <f>6*0.35*0.35*2.5</f>
        <v>1.8374999999999997</v>
      </c>
      <c r="E61" s="541" t="s">
        <v>1711</v>
      </c>
      <c r="F61" s="541" t="s">
        <v>1711</v>
      </c>
      <c r="G61" s="541"/>
      <c r="H61" s="541"/>
      <c r="I61" s="541"/>
      <c r="J61" s="541"/>
      <c r="K61" s="541"/>
      <c r="L61" s="542"/>
      <c r="M61" s="1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D61" s="94"/>
      <c r="AE61" s="94"/>
      <c r="AF61" s="94"/>
      <c r="AG61" s="107"/>
      <c r="AH61" s="107"/>
      <c r="AI61" s="107"/>
      <c r="AJ61" s="107"/>
      <c r="AK61" s="107"/>
      <c r="AL61" s="98"/>
      <c r="AM61" s="98"/>
      <c r="AN61" s="98"/>
      <c r="AO61" s="98"/>
      <c r="AP61" s="98"/>
      <c r="AQ61" s="94"/>
    </row>
    <row r="62" spans="1:43" ht="15" customHeight="1">
      <c r="A62" s="4"/>
      <c r="B62" s="596" t="s">
        <v>1366</v>
      </c>
      <c r="C62" s="597">
        <v>0.88</v>
      </c>
      <c r="D62" s="540">
        <f>7*0.35*0.35*2.5</f>
        <v>2.1437499999999994</v>
      </c>
      <c r="E62" s="543"/>
      <c r="F62" s="541" t="s">
        <v>1711</v>
      </c>
      <c r="G62" s="541" t="s">
        <v>1711</v>
      </c>
      <c r="H62" s="541" t="s">
        <v>1711</v>
      </c>
      <c r="I62" s="541" t="s">
        <v>1711</v>
      </c>
      <c r="J62" s="541"/>
      <c r="K62" s="541"/>
      <c r="L62" s="542"/>
      <c r="M62" s="4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D62" s="94"/>
      <c r="AE62" s="94"/>
      <c r="AF62" s="94"/>
      <c r="AG62" s="107"/>
      <c r="AH62" s="107"/>
      <c r="AI62" s="107"/>
      <c r="AJ62" s="107"/>
      <c r="AK62" s="107"/>
      <c r="AL62" s="98"/>
      <c r="AM62" s="98"/>
      <c r="AN62" s="98"/>
      <c r="AO62" s="98"/>
      <c r="AP62" s="98"/>
      <c r="AQ62" s="94"/>
    </row>
    <row r="63" spans="1:43" ht="15" customHeight="1">
      <c r="A63" s="12"/>
      <c r="B63" s="596" t="s">
        <v>1368</v>
      </c>
      <c r="C63" s="597">
        <v>1</v>
      </c>
      <c r="D63" s="540">
        <f>8*0.35*0.35*2.5</f>
        <v>2.4499999999999997</v>
      </c>
      <c r="E63" s="543"/>
      <c r="F63" s="541" t="s">
        <v>1711</v>
      </c>
      <c r="G63" s="541" t="s">
        <v>1711</v>
      </c>
      <c r="H63" s="541" t="s">
        <v>1711</v>
      </c>
      <c r="I63" s="541" t="s">
        <v>1711</v>
      </c>
      <c r="J63" s="541" t="s">
        <v>1711</v>
      </c>
      <c r="K63" s="541"/>
      <c r="L63" s="542"/>
      <c r="M63" s="12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D63" s="94"/>
      <c r="AE63" s="94"/>
      <c r="AF63" s="94"/>
      <c r="AQ63" s="94"/>
    </row>
    <row r="64" spans="1:43" ht="15" customHeight="1">
      <c r="A64" s="12"/>
      <c r="B64" s="596" t="s">
        <v>1370</v>
      </c>
      <c r="C64" s="597">
        <v>1.1200000000000001</v>
      </c>
      <c r="D64" s="540">
        <f>9*0.35*0.35*2.5</f>
        <v>2.7562499999999996</v>
      </c>
      <c r="E64" s="543"/>
      <c r="F64" s="541" t="s">
        <v>1711</v>
      </c>
      <c r="G64" s="541" t="s">
        <v>1711</v>
      </c>
      <c r="H64" s="541" t="s">
        <v>1711</v>
      </c>
      <c r="I64" s="541" t="s">
        <v>1711</v>
      </c>
      <c r="J64" s="541" t="s">
        <v>1711</v>
      </c>
      <c r="K64" s="541" t="s">
        <v>1711</v>
      </c>
      <c r="L64" s="542"/>
      <c r="M64" s="12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D64" s="94"/>
      <c r="AE64" s="94"/>
      <c r="AF64" s="94"/>
      <c r="AQ64" s="94"/>
    </row>
    <row r="65" spans="1:43" ht="15" customHeight="1">
      <c r="A65" s="10"/>
      <c r="B65" s="596" t="s">
        <v>1372</v>
      </c>
      <c r="C65" s="597">
        <v>1.24</v>
      </c>
      <c r="D65" s="540">
        <f>10*0.35*0.35*2.5</f>
        <v>3.0624999999999996</v>
      </c>
      <c r="E65" s="543"/>
      <c r="F65" s="541" t="s">
        <v>1711</v>
      </c>
      <c r="G65" s="541" t="s">
        <v>1711</v>
      </c>
      <c r="H65" s="541" t="s">
        <v>1711</v>
      </c>
      <c r="I65" s="541" t="s">
        <v>1711</v>
      </c>
      <c r="J65" s="541" t="s">
        <v>1711</v>
      </c>
      <c r="K65" s="541" t="s">
        <v>1711</v>
      </c>
      <c r="L65" s="541" t="s">
        <v>1711</v>
      </c>
      <c r="M65" s="1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D65" s="94"/>
      <c r="AE65" s="94"/>
      <c r="AF65" s="94"/>
      <c r="AQ65" s="94"/>
    </row>
    <row r="66" spans="1:43" ht="15" customHeight="1">
      <c r="A66" s="4"/>
      <c r="B66" s="596" t="s">
        <v>1374</v>
      </c>
      <c r="C66" s="597">
        <v>1.3720000000000001</v>
      </c>
      <c r="D66" s="540">
        <f>11*0.35*0.35*2.5</f>
        <v>3.3687499999999995</v>
      </c>
      <c r="E66" s="543"/>
      <c r="F66" s="541"/>
      <c r="G66" s="541" t="s">
        <v>1711</v>
      </c>
      <c r="H66" s="541" t="s">
        <v>1711</v>
      </c>
      <c r="I66" s="541" t="s">
        <v>1711</v>
      </c>
      <c r="J66" s="541" t="s">
        <v>1711</v>
      </c>
      <c r="K66" s="541" t="s">
        <v>1711</v>
      </c>
      <c r="L66" s="541" t="s">
        <v>1711</v>
      </c>
      <c r="M66" s="4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D66" s="94"/>
      <c r="AE66" s="94"/>
      <c r="AF66" s="94"/>
      <c r="AQ66" s="94"/>
    </row>
    <row r="67" spans="1:43" ht="15" customHeight="1">
      <c r="A67" s="4"/>
      <c r="B67" s="596" t="s">
        <v>1376</v>
      </c>
      <c r="C67" s="597">
        <v>1.5</v>
      </c>
      <c r="D67" s="540">
        <f>12*0.35*0.35*2.5</f>
        <v>3.6749999999999994</v>
      </c>
      <c r="E67" s="543"/>
      <c r="F67" s="541"/>
      <c r="G67" s="541" t="s">
        <v>1711</v>
      </c>
      <c r="H67" s="541" t="s">
        <v>1711</v>
      </c>
      <c r="I67" s="541" t="s">
        <v>1711</v>
      </c>
      <c r="J67" s="541" t="s">
        <v>1711</v>
      </c>
      <c r="K67" s="541" t="s">
        <v>1711</v>
      </c>
      <c r="L67" s="541" t="s">
        <v>1711</v>
      </c>
      <c r="M67" s="4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D67" s="94"/>
      <c r="AE67" s="94"/>
      <c r="AF67" s="94"/>
      <c r="AQ67" s="94"/>
    </row>
    <row r="68" spans="1:43" ht="15" customHeight="1">
      <c r="A68" s="19"/>
      <c r="B68" s="596" t="s">
        <v>1378</v>
      </c>
      <c r="C68" s="597">
        <v>1.62</v>
      </c>
      <c r="D68" s="540">
        <f>13*0.35*0.35*2.5</f>
        <v>3.9812499999999993</v>
      </c>
      <c r="E68" s="543"/>
      <c r="F68" s="541"/>
      <c r="G68" s="541" t="s">
        <v>1711</v>
      </c>
      <c r="H68" s="541" t="s">
        <v>1711</v>
      </c>
      <c r="I68" s="541" t="s">
        <v>1711</v>
      </c>
      <c r="J68" s="541" t="s">
        <v>1711</v>
      </c>
      <c r="K68" s="541" t="s">
        <v>1711</v>
      </c>
      <c r="L68" s="541" t="s">
        <v>1711</v>
      </c>
      <c r="M68" s="19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D68" s="94"/>
      <c r="AE68" s="94"/>
      <c r="AF68" s="94"/>
      <c r="AQ68" s="94"/>
    </row>
    <row r="69" spans="1:43" ht="15" customHeight="1">
      <c r="A69" s="12"/>
      <c r="B69" s="596" t="s">
        <v>1380</v>
      </c>
      <c r="C69" s="597">
        <v>1.73</v>
      </c>
      <c r="D69" s="540">
        <f>14*0.35*0.35*2.5</f>
        <v>4.2874999999999988</v>
      </c>
      <c r="E69" s="543"/>
      <c r="F69" s="541"/>
      <c r="G69" s="541"/>
      <c r="H69" s="541" t="s">
        <v>1711</v>
      </c>
      <c r="I69" s="541" t="s">
        <v>1711</v>
      </c>
      <c r="J69" s="541" t="s">
        <v>1711</v>
      </c>
      <c r="K69" s="541" t="s">
        <v>1711</v>
      </c>
      <c r="L69" s="541" t="s">
        <v>1711</v>
      </c>
      <c r="M69" s="12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D69" s="94"/>
      <c r="AE69" s="94"/>
      <c r="AF69" s="94"/>
      <c r="AQ69" s="94"/>
    </row>
    <row r="70" spans="1:43" ht="15" customHeight="1">
      <c r="A70" s="19"/>
      <c r="B70" s="596" t="s">
        <v>1382</v>
      </c>
      <c r="C70" s="597">
        <v>1.837</v>
      </c>
      <c r="D70" s="540">
        <f>15*0.35*0.35*2.5</f>
        <v>4.59375</v>
      </c>
      <c r="E70" s="543"/>
      <c r="F70" s="541"/>
      <c r="G70" s="541"/>
      <c r="H70" s="541"/>
      <c r="I70" s="541" t="s">
        <v>1711</v>
      </c>
      <c r="J70" s="541" t="s">
        <v>1711</v>
      </c>
      <c r="K70" s="541" t="s">
        <v>1711</v>
      </c>
      <c r="L70" s="541" t="s">
        <v>1711</v>
      </c>
      <c r="M70" s="19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D70" s="94"/>
      <c r="AE70" s="94"/>
      <c r="AF70" s="94"/>
      <c r="AQ70" s="94"/>
    </row>
    <row r="71" spans="1:43" ht="15" customHeight="1" thickBot="1">
      <c r="A71" s="19"/>
      <c r="B71" s="599" t="s">
        <v>1384</v>
      </c>
      <c r="C71" s="600">
        <v>1.96</v>
      </c>
      <c r="D71" s="546">
        <f>16*0.35*0.35*2.5</f>
        <v>4.8999999999999995</v>
      </c>
      <c r="E71" s="547"/>
      <c r="F71" s="548"/>
      <c r="G71" s="548"/>
      <c r="H71" s="548"/>
      <c r="I71" s="541" t="s">
        <v>1711</v>
      </c>
      <c r="J71" s="541" t="s">
        <v>1711</v>
      </c>
      <c r="K71" s="541" t="s">
        <v>1711</v>
      </c>
      <c r="L71" s="541" t="s">
        <v>1711</v>
      </c>
      <c r="M71" s="19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D71" s="94"/>
      <c r="AE71" s="94"/>
      <c r="AF71" s="94"/>
      <c r="AQ71" s="94"/>
    </row>
    <row r="72" spans="1:43" ht="15" customHeight="1" thickBot="1">
      <c r="A72" s="12"/>
      <c r="B72" s="1064" t="s">
        <v>1460</v>
      </c>
      <c r="C72" s="1065"/>
      <c r="D72" s="1065"/>
      <c r="E72" s="1065"/>
      <c r="F72" s="1065"/>
      <c r="G72" s="1065"/>
      <c r="H72" s="1065"/>
      <c r="I72" s="1065"/>
      <c r="J72" s="1065"/>
      <c r="K72" s="1065"/>
      <c r="L72" s="1066"/>
      <c r="M72" s="12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D72" s="94"/>
      <c r="AE72" s="94"/>
      <c r="AF72" s="94"/>
      <c r="AQ72" s="94"/>
    </row>
    <row r="73" spans="1:43" ht="15" customHeight="1" thickBot="1">
      <c r="A73" s="19"/>
      <c r="B73" s="1067" t="s">
        <v>0</v>
      </c>
      <c r="C73" s="1067" t="s">
        <v>1445</v>
      </c>
      <c r="D73" s="1067" t="s">
        <v>1446</v>
      </c>
      <c r="E73" s="1071" t="s">
        <v>1450</v>
      </c>
      <c r="F73" s="1071"/>
      <c r="G73" s="1071"/>
      <c r="H73" s="1071"/>
      <c r="I73" s="1071"/>
      <c r="J73" s="1071"/>
      <c r="K73" s="1071"/>
      <c r="L73" s="1072"/>
      <c r="M73" s="19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D73" s="94"/>
      <c r="AE73" s="94"/>
      <c r="AF73" s="94"/>
      <c r="AQ73" s="94"/>
    </row>
    <row r="74" spans="1:43" ht="15" customHeight="1" thickBot="1">
      <c r="A74" s="10"/>
      <c r="B74" s="1068"/>
      <c r="C74" s="1068"/>
      <c r="D74" s="1068"/>
      <c r="E74" s="1073" t="s">
        <v>1448</v>
      </c>
      <c r="F74" s="1073"/>
      <c r="G74" s="1073"/>
      <c r="H74" s="1073"/>
      <c r="I74" s="1073"/>
      <c r="J74" s="1073"/>
      <c r="K74" s="1073"/>
      <c r="L74" s="1074"/>
      <c r="M74" s="1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D74" s="94"/>
      <c r="AE74" s="94"/>
      <c r="AF74" s="94"/>
      <c r="AQ74" s="94"/>
    </row>
    <row r="75" spans="1:43" ht="15" customHeight="1" thickBot="1">
      <c r="A75" s="4"/>
      <c r="B75" s="1068"/>
      <c r="C75" s="1068"/>
      <c r="D75" s="1086"/>
      <c r="E75" s="561">
        <v>1</v>
      </c>
      <c r="F75" s="562">
        <v>2</v>
      </c>
      <c r="G75" s="563">
        <v>3</v>
      </c>
      <c r="H75" s="563">
        <v>4</v>
      </c>
      <c r="I75" s="563">
        <v>5</v>
      </c>
      <c r="J75" s="563">
        <v>6</v>
      </c>
      <c r="K75" s="564"/>
      <c r="L75" s="561"/>
      <c r="M75" s="4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D75" s="94"/>
      <c r="AE75" s="94"/>
      <c r="AF75" s="94"/>
      <c r="AQ75" s="94"/>
    </row>
    <row r="76" spans="1:43" ht="15" customHeight="1">
      <c r="A76" s="10"/>
      <c r="B76" s="593" t="s">
        <v>1713</v>
      </c>
      <c r="C76" s="594">
        <v>0.74</v>
      </c>
      <c r="D76" s="534">
        <f>4*0.35*0.35*2.5</f>
        <v>1.2249999999999999</v>
      </c>
      <c r="E76" s="595"/>
      <c r="F76" s="541" t="s">
        <v>1711</v>
      </c>
      <c r="G76" s="541" t="s">
        <v>1711</v>
      </c>
      <c r="H76" s="541" t="s">
        <v>1711</v>
      </c>
      <c r="I76" s="541" t="s">
        <v>1711</v>
      </c>
      <c r="J76" s="541" t="s">
        <v>1711</v>
      </c>
      <c r="K76" s="536"/>
      <c r="L76" s="537"/>
      <c r="M76" s="1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D76" s="94"/>
      <c r="AE76" s="94"/>
      <c r="AF76" s="94"/>
      <c r="AQ76" s="94"/>
    </row>
    <row r="77" spans="1:43" ht="15" customHeight="1">
      <c r="A77" s="10"/>
      <c r="B77" s="596" t="s">
        <v>1363</v>
      </c>
      <c r="C77" s="597">
        <v>0.86</v>
      </c>
      <c r="D77" s="540">
        <f>5*0.35*0.35*2.5</f>
        <v>1.5312499999999998</v>
      </c>
      <c r="E77" s="598"/>
      <c r="F77" s="541" t="s">
        <v>1711</v>
      </c>
      <c r="G77" s="541" t="s">
        <v>1711</v>
      </c>
      <c r="H77" s="541" t="s">
        <v>1711</v>
      </c>
      <c r="I77" s="541" t="s">
        <v>1711</v>
      </c>
      <c r="J77" s="541" t="s">
        <v>1711</v>
      </c>
      <c r="K77" s="541"/>
      <c r="L77" s="542"/>
      <c r="M77" s="1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D77" s="94"/>
      <c r="AE77" s="94"/>
      <c r="AF77" s="94"/>
      <c r="AQ77" s="94"/>
    </row>
    <row r="78" spans="1:43" ht="15" customHeight="1">
      <c r="A78" s="10"/>
      <c r="B78" s="596" t="s">
        <v>1365</v>
      </c>
      <c r="C78" s="597">
        <v>0.98</v>
      </c>
      <c r="D78" s="540">
        <f>6*0.35*0.35*2.5</f>
        <v>1.8374999999999997</v>
      </c>
      <c r="E78" s="598"/>
      <c r="F78" s="541" t="s">
        <v>1711</v>
      </c>
      <c r="G78" s="541" t="s">
        <v>1711</v>
      </c>
      <c r="H78" s="541" t="s">
        <v>1711</v>
      </c>
      <c r="I78" s="541" t="s">
        <v>1711</v>
      </c>
      <c r="J78" s="541" t="s">
        <v>1711</v>
      </c>
      <c r="K78" s="541"/>
      <c r="L78" s="542"/>
      <c r="M78" s="1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D78" s="94"/>
      <c r="AE78" s="94"/>
      <c r="AF78" s="94"/>
      <c r="AQ78" s="94"/>
    </row>
    <row r="79" spans="1:43" ht="15" customHeight="1">
      <c r="A79" s="4"/>
      <c r="B79" s="596" t="s">
        <v>1367</v>
      </c>
      <c r="C79" s="597">
        <v>1.1000000000000001</v>
      </c>
      <c r="D79" s="540">
        <f>7*0.35*0.35*2.5</f>
        <v>2.1437499999999994</v>
      </c>
      <c r="E79" s="598"/>
      <c r="F79" s="541" t="s">
        <v>1711</v>
      </c>
      <c r="G79" s="541" t="s">
        <v>1711</v>
      </c>
      <c r="H79" s="541" t="s">
        <v>1711</v>
      </c>
      <c r="I79" s="541" t="s">
        <v>1711</v>
      </c>
      <c r="J79" s="541" t="s">
        <v>1711</v>
      </c>
      <c r="K79" s="541"/>
      <c r="L79" s="542"/>
      <c r="M79" s="4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D79" s="94"/>
      <c r="AE79" s="94"/>
      <c r="AF79" s="94"/>
      <c r="AQ79" s="94"/>
    </row>
    <row r="80" spans="1:43" ht="15" customHeight="1">
      <c r="A80" s="12"/>
      <c r="B80" s="596" t="s">
        <v>1369</v>
      </c>
      <c r="C80" s="597">
        <v>1.2250000000000001</v>
      </c>
      <c r="D80" s="540">
        <f>8*0.35*0.35*2.5</f>
        <v>2.4499999999999997</v>
      </c>
      <c r="E80" s="598"/>
      <c r="F80" s="541" t="s">
        <v>1711</v>
      </c>
      <c r="G80" s="541" t="s">
        <v>1711</v>
      </c>
      <c r="H80" s="541" t="s">
        <v>1711</v>
      </c>
      <c r="I80" s="541" t="s">
        <v>1711</v>
      </c>
      <c r="J80" s="541" t="s">
        <v>1711</v>
      </c>
      <c r="K80" s="541"/>
      <c r="L80" s="542"/>
      <c r="M80" s="12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D80" s="94"/>
      <c r="AE80" s="94"/>
      <c r="AF80" s="94"/>
      <c r="AQ80" s="94"/>
    </row>
    <row r="81" spans="1:43" ht="15" customHeight="1">
      <c r="A81" s="12"/>
      <c r="B81" s="596" t="s">
        <v>1371</v>
      </c>
      <c r="C81" s="597">
        <v>1.35</v>
      </c>
      <c r="D81" s="540">
        <f>9*0.35*0.35*2.5</f>
        <v>2.7562499999999996</v>
      </c>
      <c r="E81" s="598"/>
      <c r="F81" s="541" t="s">
        <v>1711</v>
      </c>
      <c r="G81" s="541" t="s">
        <v>1711</v>
      </c>
      <c r="H81" s="541" t="s">
        <v>1711</v>
      </c>
      <c r="I81" s="541" t="s">
        <v>1711</v>
      </c>
      <c r="J81" s="541" t="s">
        <v>1711</v>
      </c>
      <c r="K81" s="541"/>
      <c r="L81" s="542"/>
      <c r="M81" s="12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D81" s="94"/>
      <c r="AE81" s="94"/>
      <c r="AF81" s="94"/>
      <c r="AQ81" s="94"/>
    </row>
    <row r="82" spans="1:43" ht="15" customHeight="1">
      <c r="A82" s="10"/>
      <c r="B82" s="596" t="s">
        <v>1373</v>
      </c>
      <c r="C82" s="597">
        <v>1.472</v>
      </c>
      <c r="D82" s="540">
        <f>10*0.35*0.35*2.5</f>
        <v>3.0624999999999996</v>
      </c>
      <c r="E82" s="598"/>
      <c r="F82" s="541"/>
      <c r="G82" s="541" t="s">
        <v>1711</v>
      </c>
      <c r="H82" s="541" t="s">
        <v>1711</v>
      </c>
      <c r="I82" s="541" t="s">
        <v>1711</v>
      </c>
      <c r="J82" s="541" t="s">
        <v>1711</v>
      </c>
      <c r="K82" s="541"/>
      <c r="L82" s="542"/>
      <c r="M82" s="1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D82" s="94"/>
      <c r="AE82" s="94"/>
      <c r="AF82" s="94"/>
    </row>
    <row r="83" spans="1:43" ht="15" customHeight="1">
      <c r="A83" s="4"/>
      <c r="B83" s="596" t="s">
        <v>1375</v>
      </c>
      <c r="C83" s="597">
        <v>1.5920000000000001</v>
      </c>
      <c r="D83" s="540">
        <f>11*0.35*0.35*2.5</f>
        <v>3.3687499999999995</v>
      </c>
      <c r="E83" s="598"/>
      <c r="F83" s="541"/>
      <c r="G83" s="541" t="s">
        <v>1711</v>
      </c>
      <c r="H83" s="541" t="s">
        <v>1711</v>
      </c>
      <c r="I83" s="541" t="s">
        <v>1711</v>
      </c>
      <c r="J83" s="541" t="s">
        <v>1711</v>
      </c>
      <c r="K83" s="541"/>
      <c r="L83" s="542"/>
      <c r="M83" s="4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D83" s="94"/>
      <c r="AE83" s="94"/>
      <c r="AF83" s="94"/>
    </row>
    <row r="84" spans="1:43" ht="15" customHeight="1">
      <c r="A84" s="4"/>
      <c r="B84" s="596" t="s">
        <v>1377</v>
      </c>
      <c r="C84" s="597">
        <v>1.708</v>
      </c>
      <c r="D84" s="540">
        <f>12*0.35*0.35*2.5</f>
        <v>3.6749999999999994</v>
      </c>
      <c r="E84" s="598"/>
      <c r="F84" s="541"/>
      <c r="G84" s="541"/>
      <c r="H84" s="541" t="s">
        <v>1711</v>
      </c>
      <c r="I84" s="541" t="s">
        <v>1711</v>
      </c>
      <c r="J84" s="541" t="s">
        <v>1711</v>
      </c>
      <c r="K84" s="541"/>
      <c r="L84" s="542"/>
      <c r="M84" s="4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D84" s="94"/>
      <c r="AE84" s="94"/>
      <c r="AF84" s="94"/>
    </row>
    <row r="85" spans="1:43" ht="15" customHeight="1">
      <c r="A85" s="19"/>
      <c r="B85" s="596" t="s">
        <v>1379</v>
      </c>
      <c r="C85" s="597">
        <v>0.98</v>
      </c>
      <c r="D85" s="540">
        <f>13*0.35*0.35*2.5</f>
        <v>3.9812499999999993</v>
      </c>
      <c r="E85" s="598"/>
      <c r="F85" s="541" t="s">
        <v>1711</v>
      </c>
      <c r="G85" s="541" t="s">
        <v>1711</v>
      </c>
      <c r="H85" s="541" t="s">
        <v>1711</v>
      </c>
      <c r="I85" s="541" t="s">
        <v>1711</v>
      </c>
      <c r="J85" s="541" t="s">
        <v>1711</v>
      </c>
      <c r="K85" s="541"/>
      <c r="L85" s="542"/>
      <c r="M85" s="19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D85" s="94"/>
      <c r="AE85" s="94"/>
      <c r="AF85" s="94"/>
    </row>
    <row r="86" spans="1:43" ht="15" customHeight="1">
      <c r="A86" s="12"/>
      <c r="B86" s="596" t="s">
        <v>1381</v>
      </c>
      <c r="C86" s="597">
        <v>1.49</v>
      </c>
      <c r="D86" s="540">
        <f>14*0.35*0.35*2.5</f>
        <v>4.2874999999999988</v>
      </c>
      <c r="E86" s="598"/>
      <c r="F86" s="541"/>
      <c r="G86" s="541" t="s">
        <v>1711</v>
      </c>
      <c r="H86" s="541" t="s">
        <v>1711</v>
      </c>
      <c r="I86" s="541" t="s">
        <v>1711</v>
      </c>
      <c r="J86" s="541" t="s">
        <v>1711</v>
      </c>
      <c r="K86" s="541"/>
      <c r="L86" s="542"/>
      <c r="M86" s="12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D86" s="94"/>
      <c r="AE86" s="94"/>
      <c r="AF86" s="94"/>
    </row>
    <row r="87" spans="1:43" ht="15" customHeight="1" thickBot="1">
      <c r="A87" s="19"/>
      <c r="B87" s="599" t="s">
        <v>1383</v>
      </c>
      <c r="C87" s="600">
        <v>1.72</v>
      </c>
      <c r="D87" s="546">
        <f>15*0.35*0.35*2.5</f>
        <v>4.59375</v>
      </c>
      <c r="E87" s="624"/>
      <c r="F87" s="625"/>
      <c r="G87" s="625"/>
      <c r="H87" s="541" t="s">
        <v>1711</v>
      </c>
      <c r="I87" s="541" t="s">
        <v>1711</v>
      </c>
      <c r="J87" s="541" t="s">
        <v>1711</v>
      </c>
      <c r="K87" s="625"/>
      <c r="L87" s="626"/>
      <c r="M87" s="19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D87" s="94"/>
      <c r="AE87" s="94"/>
      <c r="AF87" s="94"/>
    </row>
    <row r="88" spans="1:43" ht="26.25" customHeight="1" thickBot="1">
      <c r="A88" s="12"/>
      <c r="B88" s="1075" t="s">
        <v>1456</v>
      </c>
      <c r="C88" s="1076"/>
      <c r="D88" s="1077"/>
      <c r="E88" s="1078">
        <v>2508</v>
      </c>
      <c r="F88" s="1079"/>
      <c r="G88" s="1079"/>
      <c r="H88" s="1079"/>
      <c r="I88" s="1079"/>
      <c r="J88" s="1079"/>
      <c r="K88" s="1079"/>
      <c r="L88" s="1080"/>
      <c r="M88" s="12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D88" s="94"/>
      <c r="AE88" s="94"/>
      <c r="AF88" s="94"/>
    </row>
    <row r="89" spans="1:43" ht="16.5" thickBot="1">
      <c r="A89" s="19"/>
      <c r="B89" s="1083" t="s">
        <v>1463</v>
      </c>
      <c r="C89" s="1084"/>
      <c r="D89" s="1084"/>
      <c r="E89" s="1084"/>
      <c r="F89" s="1084"/>
      <c r="G89" s="1084"/>
      <c r="H89" s="1084"/>
      <c r="I89" s="1084"/>
      <c r="J89" s="1084"/>
      <c r="K89" s="1084"/>
      <c r="L89" s="1085"/>
      <c r="M89" s="19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D89" s="94"/>
      <c r="AE89" s="94"/>
      <c r="AF89" s="94"/>
    </row>
    <row r="90" spans="1:43" ht="15.75" thickBot="1">
      <c r="A90" s="19"/>
      <c r="B90" s="1067" t="s">
        <v>0</v>
      </c>
      <c r="C90" s="1067" t="s">
        <v>1445</v>
      </c>
      <c r="D90" s="1067" t="s">
        <v>1446</v>
      </c>
      <c r="E90" s="1071" t="s">
        <v>1450</v>
      </c>
      <c r="F90" s="1071"/>
      <c r="G90" s="1071"/>
      <c r="H90" s="1071"/>
      <c r="I90" s="1071"/>
      <c r="J90" s="1071"/>
      <c r="K90" s="1071"/>
      <c r="L90" s="1072"/>
      <c r="M90" s="19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D90" s="94"/>
      <c r="AE90" s="94"/>
      <c r="AF90" s="94"/>
    </row>
    <row r="91" spans="1:43" ht="15.75" thickBot="1">
      <c r="A91" s="12"/>
      <c r="B91" s="1068"/>
      <c r="C91" s="1068"/>
      <c r="D91" s="1068"/>
      <c r="E91" s="1073" t="s">
        <v>1448</v>
      </c>
      <c r="F91" s="1073"/>
      <c r="G91" s="1073"/>
      <c r="H91" s="1073"/>
      <c r="I91" s="1073"/>
      <c r="J91" s="1073"/>
      <c r="K91" s="1073"/>
      <c r="L91" s="1074"/>
      <c r="M91" s="12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D91" s="94"/>
      <c r="AE91" s="94"/>
      <c r="AF91" s="94"/>
    </row>
    <row r="92" spans="1:43" ht="15.75" thickBot="1">
      <c r="A92" s="10"/>
      <c r="B92" s="1069"/>
      <c r="C92" s="1068"/>
      <c r="D92" s="1070"/>
      <c r="E92" s="565" t="s">
        <v>1409</v>
      </c>
      <c r="F92" s="565" t="s">
        <v>1410</v>
      </c>
      <c r="G92" s="565" t="s">
        <v>1411</v>
      </c>
      <c r="H92" s="565" t="s">
        <v>1412</v>
      </c>
      <c r="I92" s="565" t="s">
        <v>1413</v>
      </c>
      <c r="J92" s="566" t="s">
        <v>1414</v>
      </c>
      <c r="K92" s="565" t="s">
        <v>1415</v>
      </c>
      <c r="L92" s="566" t="s">
        <v>1416</v>
      </c>
      <c r="M92" s="1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D92" s="94"/>
      <c r="AE92" s="94"/>
      <c r="AF92" s="94"/>
    </row>
    <row r="93" spans="1:43">
      <c r="A93" s="4"/>
      <c r="B93" s="608" t="s">
        <v>1666</v>
      </c>
      <c r="C93" s="570">
        <v>0.76</v>
      </c>
      <c r="D93" s="609">
        <f>6*0.35*0.35*2.5</f>
        <v>1.8374999999999997</v>
      </c>
      <c r="E93" s="610"/>
      <c r="F93" s="611"/>
      <c r="G93" s="611"/>
      <c r="H93" s="611"/>
      <c r="I93" s="611"/>
      <c r="J93" s="611"/>
      <c r="K93" s="611"/>
      <c r="L93" s="612"/>
      <c r="M93" s="4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D93" s="94"/>
      <c r="AE93" s="94"/>
      <c r="AF93" s="94"/>
    </row>
    <row r="94" spans="1:43">
      <c r="A94" s="12"/>
      <c r="B94" s="613" t="s">
        <v>1667</v>
      </c>
      <c r="C94" s="577">
        <v>0.88</v>
      </c>
      <c r="D94" s="614">
        <f>7*0.35*0.35*2.5</f>
        <v>2.1437499999999994</v>
      </c>
      <c r="E94" s="615"/>
      <c r="F94" s="616"/>
      <c r="G94" s="616"/>
      <c r="H94" s="616"/>
      <c r="I94" s="616"/>
      <c r="J94" s="616"/>
      <c r="K94" s="616"/>
      <c r="L94" s="617"/>
      <c r="M94" s="12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D94" s="94"/>
      <c r="AE94" s="94"/>
      <c r="AF94" s="94"/>
    </row>
    <row r="95" spans="1:43">
      <c r="A95" s="10"/>
      <c r="B95" s="613" t="s">
        <v>1668</v>
      </c>
      <c r="C95" s="577">
        <v>1</v>
      </c>
      <c r="D95" s="614">
        <f>8*0.35*0.35*2.5</f>
        <v>2.4499999999999997</v>
      </c>
      <c r="E95" s="541" t="s">
        <v>1711</v>
      </c>
      <c r="F95" s="541" t="s">
        <v>1711</v>
      </c>
      <c r="G95" s="584"/>
      <c r="H95" s="584"/>
      <c r="I95" s="541" t="s">
        <v>1711</v>
      </c>
      <c r="J95" s="584"/>
      <c r="K95" s="541" t="s">
        <v>1711</v>
      </c>
      <c r="L95" s="617"/>
      <c r="M95" s="1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D95" s="94"/>
      <c r="AE95" s="94"/>
      <c r="AF95" s="94"/>
    </row>
    <row r="96" spans="1:43">
      <c r="A96" s="10"/>
      <c r="B96" s="613" t="s">
        <v>1669</v>
      </c>
      <c r="C96" s="577">
        <v>1.1200000000000001</v>
      </c>
      <c r="D96" s="614">
        <f>9*0.35*0.35*2.5</f>
        <v>2.7562499999999996</v>
      </c>
      <c r="E96" s="541" t="s">
        <v>1711</v>
      </c>
      <c r="F96" s="541" t="s">
        <v>1711</v>
      </c>
      <c r="G96" s="584"/>
      <c r="H96" s="584"/>
      <c r="I96" s="541" t="s">
        <v>1711</v>
      </c>
      <c r="J96" s="584"/>
      <c r="K96" s="541" t="s">
        <v>1711</v>
      </c>
      <c r="L96" s="617"/>
      <c r="M96" s="1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D96" s="94"/>
      <c r="AE96" s="94"/>
      <c r="AF96" s="94"/>
    </row>
    <row r="97" spans="1:32">
      <c r="A97" s="10"/>
      <c r="B97" s="613" t="s">
        <v>1670</v>
      </c>
      <c r="C97" s="577">
        <v>1.24</v>
      </c>
      <c r="D97" s="614">
        <f>10*0.35*0.35*2.5</f>
        <v>3.0624999999999996</v>
      </c>
      <c r="E97" s="541" t="s">
        <v>1711</v>
      </c>
      <c r="F97" s="541" t="s">
        <v>1711</v>
      </c>
      <c r="G97" s="584"/>
      <c r="H97" s="584"/>
      <c r="I97" s="541" t="s">
        <v>1711</v>
      </c>
      <c r="J97" s="584"/>
      <c r="K97" s="541" t="s">
        <v>1711</v>
      </c>
      <c r="L97" s="617"/>
      <c r="M97" s="1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D97" s="94"/>
      <c r="AE97" s="94"/>
      <c r="AF97" s="94"/>
    </row>
    <row r="98" spans="1:32">
      <c r="A98" s="4"/>
      <c r="B98" s="613" t="s">
        <v>1671</v>
      </c>
      <c r="C98" s="577">
        <v>1.37</v>
      </c>
      <c r="D98" s="614">
        <f>11*0.35*0.35*2.5</f>
        <v>3.3687499999999995</v>
      </c>
      <c r="E98" s="618"/>
      <c r="F98" s="541" t="s">
        <v>1711</v>
      </c>
      <c r="G98" s="584"/>
      <c r="H98" s="584"/>
      <c r="I98" s="541" t="s">
        <v>1711</v>
      </c>
      <c r="J98" s="584"/>
      <c r="K98" s="541" t="s">
        <v>1711</v>
      </c>
      <c r="L98" s="617"/>
      <c r="M98" s="4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D98" s="94"/>
      <c r="AE98" s="94"/>
      <c r="AF98" s="94"/>
    </row>
    <row r="99" spans="1:32">
      <c r="A99" s="12"/>
      <c r="B99" s="613" t="s">
        <v>1672</v>
      </c>
      <c r="C99" s="577">
        <v>1.49</v>
      </c>
      <c r="D99" s="614">
        <f>12*0.35*0.35*2.5</f>
        <v>3.6749999999999994</v>
      </c>
      <c r="E99" s="618"/>
      <c r="F99" s="584"/>
      <c r="G99" s="584"/>
      <c r="H99" s="584"/>
      <c r="I99" s="541" t="s">
        <v>1711</v>
      </c>
      <c r="J99" s="584"/>
      <c r="K99" s="541" t="s">
        <v>1711</v>
      </c>
      <c r="L99" s="617"/>
      <c r="M99" s="12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D99" s="94"/>
      <c r="AE99" s="94"/>
      <c r="AF99" s="94"/>
    </row>
    <row r="100" spans="1:32">
      <c r="A100" s="12"/>
      <c r="B100" s="613" t="s">
        <v>1673</v>
      </c>
      <c r="C100" s="577">
        <v>1.61</v>
      </c>
      <c r="D100" s="614">
        <f>13*0.35*0.35*2.5</f>
        <v>3.9812499999999993</v>
      </c>
      <c r="E100" s="618"/>
      <c r="F100" s="584"/>
      <c r="G100" s="584"/>
      <c r="H100" s="584"/>
      <c r="I100" s="541" t="s">
        <v>1711</v>
      </c>
      <c r="J100" s="584"/>
      <c r="K100" s="541" t="s">
        <v>1711</v>
      </c>
      <c r="L100" s="617"/>
      <c r="M100" s="12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D100" s="94"/>
      <c r="AE100" s="94"/>
      <c r="AF100" s="94"/>
    </row>
    <row r="101" spans="1:32">
      <c r="A101" s="10"/>
      <c r="B101" s="613" t="s">
        <v>1674</v>
      </c>
      <c r="C101" s="577">
        <v>1.73</v>
      </c>
      <c r="D101" s="614">
        <f>14*0.35*0.35*2.5</f>
        <v>4.2874999999999988</v>
      </c>
      <c r="E101" s="618"/>
      <c r="F101" s="584"/>
      <c r="G101" s="584"/>
      <c r="H101" s="584"/>
      <c r="I101" s="541" t="s">
        <v>1711</v>
      </c>
      <c r="J101" s="584"/>
      <c r="K101" s="541" t="s">
        <v>1711</v>
      </c>
      <c r="L101" s="617"/>
      <c r="M101" s="1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D101" s="94"/>
      <c r="AE101" s="94"/>
      <c r="AF101" s="94"/>
    </row>
    <row r="102" spans="1:32">
      <c r="A102" s="4"/>
      <c r="B102" s="613" t="s">
        <v>1675</v>
      </c>
      <c r="C102" s="577">
        <v>1.86</v>
      </c>
      <c r="D102" s="614">
        <f>15*0.35*0.35*2.5</f>
        <v>4.59375</v>
      </c>
      <c r="E102" s="618"/>
      <c r="F102" s="584"/>
      <c r="G102" s="584"/>
      <c r="H102" s="584"/>
      <c r="I102" s="584"/>
      <c r="J102" s="584"/>
      <c r="K102" s="541" t="s">
        <v>1711</v>
      </c>
      <c r="L102" s="617"/>
      <c r="M102" s="4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D102" s="94"/>
      <c r="AE102" s="94"/>
      <c r="AF102" s="94"/>
    </row>
    <row r="103" spans="1:32" ht="15" customHeight="1" thickBot="1">
      <c r="A103" s="4"/>
      <c r="B103" s="619" t="s">
        <v>1676</v>
      </c>
      <c r="C103" s="586">
        <v>1.98</v>
      </c>
      <c r="D103" s="620">
        <f>16*0.35*0.35*2.5</f>
        <v>4.8999999999999995</v>
      </c>
      <c r="E103" s="621"/>
      <c r="F103" s="622"/>
      <c r="G103" s="622"/>
      <c r="H103" s="622"/>
      <c r="I103" s="622"/>
      <c r="J103" s="622"/>
      <c r="K103" s="541" t="s">
        <v>1711</v>
      </c>
      <c r="L103" s="623"/>
      <c r="M103" s="4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D103" s="94"/>
      <c r="AE103" s="94"/>
      <c r="AF103" s="94"/>
    </row>
    <row r="104" spans="1:32" ht="15.75" customHeight="1" thickBot="1">
      <c r="A104" s="19"/>
      <c r="B104" s="1067" t="s">
        <v>0</v>
      </c>
      <c r="C104" s="1067" t="s">
        <v>1445</v>
      </c>
      <c r="D104" s="1067" t="s">
        <v>1446</v>
      </c>
      <c r="E104" s="1081" t="s">
        <v>1450</v>
      </c>
      <c r="F104" s="1071"/>
      <c r="G104" s="1071"/>
      <c r="H104" s="1071"/>
      <c r="I104" s="1071"/>
      <c r="J104" s="1071"/>
      <c r="K104" s="1071"/>
      <c r="L104" s="1072"/>
      <c r="M104" s="19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D104" s="94"/>
      <c r="AE104" s="94"/>
      <c r="AF104" s="94"/>
    </row>
    <row r="105" spans="1:32" ht="15.75" customHeight="1" thickBot="1">
      <c r="A105" s="12"/>
      <c r="B105" s="1068"/>
      <c r="C105" s="1068"/>
      <c r="D105" s="1068"/>
      <c r="E105" s="1082" t="s">
        <v>1448</v>
      </c>
      <c r="F105" s="1073"/>
      <c r="G105" s="1073"/>
      <c r="H105" s="1073"/>
      <c r="I105" s="1073"/>
      <c r="J105" s="1073"/>
      <c r="K105" s="1073"/>
      <c r="L105" s="1074"/>
      <c r="M105" s="12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D105" s="94"/>
      <c r="AE105" s="94"/>
      <c r="AF105" s="94"/>
    </row>
    <row r="106" spans="1:32" ht="15.75" customHeight="1" thickBot="1">
      <c r="A106" s="19"/>
      <c r="B106" s="1069"/>
      <c r="C106" s="1069"/>
      <c r="D106" s="1069"/>
      <c r="E106" s="549">
        <v>3</v>
      </c>
      <c r="F106" s="567">
        <v>6</v>
      </c>
      <c r="G106" s="567">
        <v>8</v>
      </c>
      <c r="H106" s="567">
        <v>9</v>
      </c>
      <c r="I106" s="567">
        <v>10</v>
      </c>
      <c r="J106" s="567">
        <v>11</v>
      </c>
      <c r="K106" s="557">
        <v>12</v>
      </c>
      <c r="L106" s="558">
        <v>13</v>
      </c>
      <c r="M106" s="19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D106" s="94"/>
      <c r="AE106" s="94"/>
      <c r="AF106" s="94"/>
    </row>
    <row r="107" spans="1:32" ht="15.75" customHeight="1">
      <c r="A107" s="19"/>
      <c r="B107" s="593" t="s">
        <v>1385</v>
      </c>
      <c r="C107" s="533">
        <v>0.64</v>
      </c>
      <c r="D107" s="534">
        <f>4*0.4*0.4*2.5</f>
        <v>1.6000000000000003</v>
      </c>
      <c r="E107" s="595"/>
      <c r="F107" s="541" t="s">
        <v>1711</v>
      </c>
      <c r="G107" s="536"/>
      <c r="H107" s="536"/>
      <c r="I107" s="536"/>
      <c r="J107" s="536"/>
      <c r="K107" s="536"/>
      <c r="L107" s="537"/>
      <c r="M107" s="19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D107" s="94"/>
      <c r="AE107" s="94"/>
      <c r="AF107" s="94"/>
    </row>
    <row r="108" spans="1:32" ht="15.75" customHeight="1">
      <c r="A108" s="12"/>
      <c r="B108" s="603" t="s">
        <v>1386</v>
      </c>
      <c r="C108" s="539">
        <v>0.82</v>
      </c>
      <c r="D108" s="604">
        <f>5*0.4*0.4*2.5</f>
        <v>2</v>
      </c>
      <c r="E108" s="605"/>
      <c r="F108" s="541" t="s">
        <v>1711</v>
      </c>
      <c r="G108" s="535"/>
      <c r="H108" s="535"/>
      <c r="I108" s="535"/>
      <c r="J108" s="535"/>
      <c r="K108" s="535"/>
      <c r="L108" s="606"/>
      <c r="M108" s="12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D108" s="94"/>
      <c r="AE108" s="94"/>
      <c r="AF108" s="94"/>
    </row>
    <row r="109" spans="1:32" ht="15.75" customHeight="1">
      <c r="A109" s="19"/>
      <c r="B109" s="603" t="s">
        <v>1388</v>
      </c>
      <c r="C109" s="539">
        <v>0.98</v>
      </c>
      <c r="D109" s="604">
        <f>6*0.4*0.4*2.5</f>
        <v>2.4000000000000004</v>
      </c>
      <c r="E109" s="605"/>
      <c r="F109" s="541" t="s">
        <v>1711</v>
      </c>
      <c r="G109" s="541" t="s">
        <v>1711</v>
      </c>
      <c r="H109" s="535"/>
      <c r="I109" s="535"/>
      <c r="J109" s="535"/>
      <c r="K109" s="535"/>
      <c r="L109" s="606"/>
      <c r="M109" s="19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D109" s="94"/>
      <c r="AE109" s="94"/>
      <c r="AF109" s="94"/>
    </row>
    <row r="110" spans="1:32" ht="15.75" customHeight="1">
      <c r="A110" s="10"/>
      <c r="B110" s="596" t="s">
        <v>1390</v>
      </c>
      <c r="C110" s="539">
        <v>1.1399999999999999</v>
      </c>
      <c r="D110" s="540">
        <f>7*0.4*0.4*2.5</f>
        <v>2.8000000000000003</v>
      </c>
      <c r="E110" s="598"/>
      <c r="F110" s="541" t="s">
        <v>1711</v>
      </c>
      <c r="G110" s="541" t="s">
        <v>1711</v>
      </c>
      <c r="H110" s="541" t="s">
        <v>1711</v>
      </c>
      <c r="I110" s="541" t="s">
        <v>1711</v>
      </c>
      <c r="J110" s="541" t="s">
        <v>1711</v>
      </c>
      <c r="K110" s="541" t="s">
        <v>1711</v>
      </c>
      <c r="L110" s="542"/>
      <c r="M110" s="1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D110" s="94"/>
      <c r="AE110" s="94"/>
      <c r="AF110" s="94"/>
    </row>
    <row r="111" spans="1:32" ht="15.75" customHeight="1">
      <c r="A111" s="4"/>
      <c r="B111" s="596" t="s">
        <v>1392</v>
      </c>
      <c r="C111" s="539">
        <v>1.3</v>
      </c>
      <c r="D111" s="540">
        <f>8*0.4*0.4*2.5</f>
        <v>3.2000000000000006</v>
      </c>
      <c r="E111" s="598"/>
      <c r="F111" s="541" t="s">
        <v>1711</v>
      </c>
      <c r="G111" s="541" t="s">
        <v>1711</v>
      </c>
      <c r="H111" s="541" t="s">
        <v>1711</v>
      </c>
      <c r="I111" s="541" t="s">
        <v>1711</v>
      </c>
      <c r="J111" s="541" t="s">
        <v>1711</v>
      </c>
      <c r="K111" s="541" t="s">
        <v>1711</v>
      </c>
      <c r="L111" s="541" t="s">
        <v>1711</v>
      </c>
      <c r="M111" s="4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D111" s="94"/>
      <c r="AE111" s="94"/>
      <c r="AF111" s="94"/>
    </row>
    <row r="112" spans="1:32" ht="15.75" customHeight="1">
      <c r="A112" s="4"/>
      <c r="B112" s="596" t="s">
        <v>1394</v>
      </c>
      <c r="C112" s="539">
        <v>1.46</v>
      </c>
      <c r="D112" s="540">
        <f>9*0.4*0.4*2.5</f>
        <v>3.6000000000000005</v>
      </c>
      <c r="E112" s="598"/>
      <c r="F112" s="541" t="s">
        <v>1711</v>
      </c>
      <c r="G112" s="541" t="s">
        <v>1711</v>
      </c>
      <c r="H112" s="541" t="s">
        <v>1711</v>
      </c>
      <c r="I112" s="541" t="s">
        <v>1711</v>
      </c>
      <c r="J112" s="541" t="s">
        <v>1711</v>
      </c>
      <c r="K112" s="541" t="s">
        <v>1711</v>
      </c>
      <c r="L112" s="541" t="s">
        <v>1711</v>
      </c>
      <c r="M112" s="4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D112" s="94"/>
      <c r="AE112" s="94"/>
      <c r="AF112" s="94"/>
    </row>
    <row r="113" spans="1:32" ht="15.75" customHeight="1">
      <c r="A113" s="12"/>
      <c r="B113" s="596" t="s">
        <v>1396</v>
      </c>
      <c r="C113" s="539">
        <v>1.62</v>
      </c>
      <c r="D113" s="540">
        <f>10*0.4*0.4*2.5</f>
        <v>4</v>
      </c>
      <c r="E113" s="598"/>
      <c r="F113" s="541" t="s">
        <v>1711</v>
      </c>
      <c r="G113" s="541" t="s">
        <v>1711</v>
      </c>
      <c r="H113" s="541" t="s">
        <v>1711</v>
      </c>
      <c r="I113" s="541" t="s">
        <v>1711</v>
      </c>
      <c r="J113" s="541" t="s">
        <v>1711</v>
      </c>
      <c r="K113" s="541" t="s">
        <v>1711</v>
      </c>
      <c r="L113" s="541" t="s">
        <v>1711</v>
      </c>
      <c r="M113" s="12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D113" s="94"/>
      <c r="AE113" s="94"/>
      <c r="AF113" s="94"/>
    </row>
    <row r="114" spans="1:32" ht="15.75" customHeight="1">
      <c r="A114" s="19"/>
      <c r="B114" s="596" t="s">
        <v>1398</v>
      </c>
      <c r="C114" s="539">
        <v>1.78</v>
      </c>
      <c r="D114" s="540">
        <f>11*0.4*0.4*2.5</f>
        <v>4.4000000000000004</v>
      </c>
      <c r="E114" s="598"/>
      <c r="F114" s="541"/>
      <c r="G114" s="541" t="s">
        <v>1711</v>
      </c>
      <c r="H114" s="541" t="s">
        <v>1711</v>
      </c>
      <c r="I114" s="541" t="s">
        <v>1711</v>
      </c>
      <c r="J114" s="541" t="s">
        <v>1711</v>
      </c>
      <c r="K114" s="541" t="s">
        <v>1711</v>
      </c>
      <c r="L114" s="541" t="s">
        <v>1711</v>
      </c>
      <c r="M114" s="19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D114" s="94"/>
      <c r="AE114" s="94"/>
      <c r="AF114" s="94"/>
    </row>
    <row r="115" spans="1:32" ht="15.75" customHeight="1">
      <c r="A115" s="19"/>
      <c r="B115" s="596" t="s">
        <v>1400</v>
      </c>
      <c r="C115" s="539">
        <v>1.94</v>
      </c>
      <c r="D115" s="540">
        <f>12*0.4*0.4*2.5</f>
        <v>4.8000000000000007</v>
      </c>
      <c r="E115" s="598"/>
      <c r="F115" s="541"/>
      <c r="G115" s="541" t="s">
        <v>1711</v>
      </c>
      <c r="H115" s="541" t="s">
        <v>1711</v>
      </c>
      <c r="I115" s="541" t="s">
        <v>1711</v>
      </c>
      <c r="J115" s="541" t="s">
        <v>1711</v>
      </c>
      <c r="K115" s="541" t="s">
        <v>1711</v>
      </c>
      <c r="L115" s="541" t="s">
        <v>1711</v>
      </c>
      <c r="M115" s="19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D115" s="94"/>
      <c r="AE115" s="94"/>
      <c r="AF115" s="94"/>
    </row>
    <row r="116" spans="1:32" ht="15.75" customHeight="1">
      <c r="A116" s="12"/>
      <c r="B116" s="596" t="s">
        <v>1402</v>
      </c>
      <c r="C116" s="539">
        <v>2.1</v>
      </c>
      <c r="D116" s="540">
        <f>13*0.4*0.4*2.5</f>
        <v>5.2</v>
      </c>
      <c r="E116" s="598"/>
      <c r="F116" s="541"/>
      <c r="G116" s="541"/>
      <c r="H116" s="541" t="s">
        <v>1711</v>
      </c>
      <c r="I116" s="541" t="s">
        <v>1711</v>
      </c>
      <c r="J116" s="541" t="s">
        <v>1711</v>
      </c>
      <c r="K116" s="541" t="s">
        <v>1711</v>
      </c>
      <c r="L116" s="541" t="s">
        <v>1711</v>
      </c>
      <c r="M116" s="12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D116" s="94"/>
      <c r="AE116" s="94"/>
      <c r="AF116" s="94"/>
    </row>
    <row r="117" spans="1:32" ht="15.75" customHeight="1">
      <c r="A117" s="10"/>
      <c r="B117" s="596" t="s">
        <v>1404</v>
      </c>
      <c r="C117" s="539">
        <v>2.2599999999999998</v>
      </c>
      <c r="D117" s="540">
        <f>14*0.4*0.4*2.5</f>
        <v>5.6000000000000005</v>
      </c>
      <c r="E117" s="598"/>
      <c r="F117" s="541"/>
      <c r="G117" s="541"/>
      <c r="H117" s="541" t="s">
        <v>1711</v>
      </c>
      <c r="I117" s="541" t="s">
        <v>1711</v>
      </c>
      <c r="J117" s="541" t="s">
        <v>1711</v>
      </c>
      <c r="K117" s="541" t="s">
        <v>1711</v>
      </c>
      <c r="L117" s="541" t="s">
        <v>1711</v>
      </c>
      <c r="M117" s="1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D117" s="94"/>
      <c r="AE117" s="94"/>
      <c r="AF117" s="94"/>
    </row>
    <row r="118" spans="1:32" ht="15.75" customHeight="1">
      <c r="A118" s="4"/>
      <c r="B118" s="596" t="s">
        <v>1406</v>
      </c>
      <c r="C118" s="539">
        <v>2.42</v>
      </c>
      <c r="D118" s="540">
        <f>15*0.4*0.4*2.5</f>
        <v>6.0000000000000009</v>
      </c>
      <c r="E118" s="598"/>
      <c r="F118" s="541"/>
      <c r="G118" s="541"/>
      <c r="H118" s="541"/>
      <c r="I118" s="541" t="s">
        <v>1711</v>
      </c>
      <c r="J118" s="541" t="s">
        <v>1711</v>
      </c>
      <c r="K118" s="541" t="s">
        <v>1711</v>
      </c>
      <c r="L118" s="541" t="s">
        <v>1711</v>
      </c>
      <c r="M118" s="4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D118" s="94"/>
      <c r="AE118" s="94"/>
      <c r="AF118" s="94"/>
    </row>
    <row r="119" spans="1:32" ht="15.75" customHeight="1" thickBot="1">
      <c r="A119" s="37"/>
      <c r="B119" s="599" t="s">
        <v>1408</v>
      </c>
      <c r="C119" s="607">
        <v>2.58</v>
      </c>
      <c r="D119" s="546">
        <f>16*0.4*0.4*2.5</f>
        <v>6.4000000000000012</v>
      </c>
      <c r="E119" s="601"/>
      <c r="F119" s="548"/>
      <c r="G119" s="548"/>
      <c r="H119" s="548"/>
      <c r="I119" s="548"/>
      <c r="J119" s="541" t="s">
        <v>1711</v>
      </c>
      <c r="K119" s="541" t="s">
        <v>1711</v>
      </c>
      <c r="L119" s="541" t="s">
        <v>1711</v>
      </c>
      <c r="M119" s="37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D119" s="94"/>
      <c r="AE119" s="94"/>
      <c r="AF119" s="94"/>
    </row>
    <row r="120" spans="1:32" ht="15.75" customHeight="1" thickBot="1">
      <c r="A120" s="8"/>
      <c r="B120" s="1064" t="s">
        <v>1461</v>
      </c>
      <c r="C120" s="1065"/>
      <c r="D120" s="1065"/>
      <c r="E120" s="1065"/>
      <c r="F120" s="1065"/>
      <c r="G120" s="1065"/>
      <c r="H120" s="1065"/>
      <c r="I120" s="1065"/>
      <c r="J120" s="1065"/>
      <c r="K120" s="1065"/>
      <c r="L120" s="1066"/>
      <c r="M120" s="8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D120" s="94"/>
      <c r="AE120" s="94"/>
      <c r="AF120" s="94"/>
    </row>
    <row r="121" spans="1:32" ht="15.75" customHeight="1" thickBot="1">
      <c r="A121" s="38"/>
      <c r="B121" s="1067" t="s">
        <v>0</v>
      </c>
      <c r="C121" s="1067" t="s">
        <v>1445</v>
      </c>
      <c r="D121" s="1067" t="s">
        <v>1446</v>
      </c>
      <c r="E121" s="1071" t="s">
        <v>1450</v>
      </c>
      <c r="F121" s="1071"/>
      <c r="G121" s="1071"/>
      <c r="H121" s="1071"/>
      <c r="I121" s="1071"/>
      <c r="J121" s="1071"/>
      <c r="K121" s="1071"/>
      <c r="L121" s="1072"/>
      <c r="M121" s="38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D121" s="94"/>
      <c r="AE121" s="94"/>
      <c r="AF121" s="94"/>
    </row>
    <row r="122" spans="1:32" ht="15.75" customHeight="1" thickBot="1">
      <c r="A122" s="8"/>
      <c r="B122" s="1068"/>
      <c r="C122" s="1068"/>
      <c r="D122" s="1068"/>
      <c r="E122" s="1073" t="s">
        <v>1448</v>
      </c>
      <c r="F122" s="1073"/>
      <c r="G122" s="1073"/>
      <c r="H122" s="1073"/>
      <c r="I122" s="1073"/>
      <c r="J122" s="1073"/>
      <c r="K122" s="1073"/>
      <c r="L122" s="1074"/>
      <c r="M122" s="8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D122" s="94"/>
      <c r="AE122" s="94"/>
      <c r="AF122" s="94"/>
    </row>
    <row r="123" spans="1:32" ht="15.75" customHeight="1" thickBot="1">
      <c r="A123" s="39"/>
      <c r="B123" s="1069"/>
      <c r="C123" s="1069"/>
      <c r="D123" s="1070"/>
      <c r="E123" s="560">
        <v>1</v>
      </c>
      <c r="F123" s="568">
        <v>2</v>
      </c>
      <c r="G123" s="556">
        <v>3</v>
      </c>
      <c r="H123" s="556">
        <v>4</v>
      </c>
      <c r="I123" s="556">
        <v>5</v>
      </c>
      <c r="J123" s="556">
        <v>6</v>
      </c>
      <c r="K123" s="559"/>
      <c r="L123" s="560"/>
      <c r="M123" s="39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D123" s="94"/>
      <c r="AE123" s="94"/>
      <c r="AF123" s="94"/>
    </row>
    <row r="124" spans="1:32" ht="15.75" customHeight="1">
      <c r="A124" s="40"/>
      <c r="B124" s="593" t="s">
        <v>1714</v>
      </c>
      <c r="C124" s="594">
        <v>0.94</v>
      </c>
      <c r="D124" s="534">
        <f>4*0.35*0.35*2.5</f>
        <v>1.2249999999999999</v>
      </c>
      <c r="E124" s="595"/>
      <c r="F124" s="541" t="s">
        <v>1711</v>
      </c>
      <c r="G124" s="541" t="s">
        <v>1711</v>
      </c>
      <c r="H124" s="541" t="s">
        <v>1711</v>
      </c>
      <c r="I124" s="541" t="s">
        <v>1711</v>
      </c>
      <c r="J124" s="541" t="s">
        <v>1711</v>
      </c>
      <c r="K124" s="536"/>
      <c r="L124" s="537"/>
      <c r="M124" s="4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D124" s="94"/>
      <c r="AE124" s="94"/>
      <c r="AF124" s="94"/>
    </row>
    <row r="125" spans="1:32" ht="15.75" customHeight="1">
      <c r="A125" s="41"/>
      <c r="B125" s="596" t="s">
        <v>1387</v>
      </c>
      <c r="C125" s="597">
        <v>1.1200000000000001</v>
      </c>
      <c r="D125" s="540">
        <f>5*0.35*0.35*2.5</f>
        <v>1.5312499999999998</v>
      </c>
      <c r="E125" s="598"/>
      <c r="F125" s="541" t="s">
        <v>1711</v>
      </c>
      <c r="G125" s="541" t="s">
        <v>1711</v>
      </c>
      <c r="H125" s="541" t="s">
        <v>1711</v>
      </c>
      <c r="I125" s="541" t="s">
        <v>1711</v>
      </c>
      <c r="J125" s="541" t="s">
        <v>1711</v>
      </c>
      <c r="K125" s="541"/>
      <c r="L125" s="542"/>
      <c r="M125" s="41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D125" s="94"/>
      <c r="AE125" s="94"/>
      <c r="AF125" s="94"/>
    </row>
    <row r="126" spans="1:32" ht="15.75" customHeight="1">
      <c r="A126" s="19"/>
      <c r="B126" s="596" t="s">
        <v>1389</v>
      </c>
      <c r="C126" s="597">
        <v>1.28</v>
      </c>
      <c r="D126" s="540">
        <f>6*0.35*0.35*2.5</f>
        <v>1.8374999999999997</v>
      </c>
      <c r="E126" s="598"/>
      <c r="F126" s="541" t="s">
        <v>1711</v>
      </c>
      <c r="G126" s="541" t="s">
        <v>1711</v>
      </c>
      <c r="H126" s="541" t="s">
        <v>1711</v>
      </c>
      <c r="I126" s="541" t="s">
        <v>1711</v>
      </c>
      <c r="J126" s="541" t="s">
        <v>1711</v>
      </c>
      <c r="K126" s="541"/>
      <c r="L126" s="542"/>
      <c r="M126" s="19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D126" s="94"/>
      <c r="AE126" s="94"/>
      <c r="AF126" s="94"/>
    </row>
    <row r="127" spans="1:32" ht="15.75" customHeight="1">
      <c r="A127" s="4"/>
      <c r="B127" s="596" t="s">
        <v>1391</v>
      </c>
      <c r="C127" s="597">
        <v>1.44</v>
      </c>
      <c r="D127" s="540">
        <f>7*0.35*0.35*2.5</f>
        <v>2.1437499999999994</v>
      </c>
      <c r="E127" s="598"/>
      <c r="F127" s="541"/>
      <c r="G127" s="541" t="s">
        <v>1711</v>
      </c>
      <c r="H127" s="541" t="s">
        <v>1711</v>
      </c>
      <c r="I127" s="541" t="s">
        <v>1711</v>
      </c>
      <c r="J127" s="541" t="s">
        <v>1711</v>
      </c>
      <c r="K127" s="541"/>
      <c r="L127" s="542"/>
      <c r="M127" s="4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D127" s="94"/>
      <c r="AE127" s="94"/>
      <c r="AF127" s="94"/>
    </row>
    <row r="128" spans="1:32" ht="15.75" customHeight="1">
      <c r="A128" s="10"/>
      <c r="B128" s="596" t="s">
        <v>1393</v>
      </c>
      <c r="C128" s="597">
        <v>1.6</v>
      </c>
      <c r="D128" s="540">
        <f>8*0.35*0.35*2.5</f>
        <v>2.4499999999999997</v>
      </c>
      <c r="E128" s="598"/>
      <c r="F128" s="541"/>
      <c r="G128" s="541" t="s">
        <v>1711</v>
      </c>
      <c r="H128" s="541" t="s">
        <v>1711</v>
      </c>
      <c r="I128" s="541" t="s">
        <v>1711</v>
      </c>
      <c r="J128" s="541" t="s">
        <v>1711</v>
      </c>
      <c r="K128" s="541"/>
      <c r="L128" s="542"/>
      <c r="M128" s="1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D128" s="94"/>
      <c r="AE128" s="94"/>
      <c r="AF128" s="94"/>
    </row>
    <row r="129" spans="1:32" ht="15.75" customHeight="1">
      <c r="A129" s="12"/>
      <c r="B129" s="596" t="s">
        <v>1395</v>
      </c>
      <c r="C129" s="597">
        <v>1.76</v>
      </c>
      <c r="D129" s="540">
        <f>9*0.35*0.35*2.5</f>
        <v>2.7562499999999996</v>
      </c>
      <c r="E129" s="598"/>
      <c r="F129" s="541"/>
      <c r="G129" s="541"/>
      <c r="H129" s="541" t="s">
        <v>1711</v>
      </c>
      <c r="I129" s="541" t="s">
        <v>1711</v>
      </c>
      <c r="J129" s="541" t="s">
        <v>1711</v>
      </c>
      <c r="K129" s="541"/>
      <c r="L129" s="542"/>
      <c r="M129" s="12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D129" s="94"/>
      <c r="AE129" s="94"/>
      <c r="AF129" s="94"/>
    </row>
    <row r="130" spans="1:32" ht="15.75" customHeight="1">
      <c r="A130" s="19"/>
      <c r="B130" s="596" t="s">
        <v>1397</v>
      </c>
      <c r="C130" s="597">
        <v>1.92</v>
      </c>
      <c r="D130" s="540">
        <f>10*0.35*0.35*2.5</f>
        <v>3.0624999999999996</v>
      </c>
      <c r="E130" s="598"/>
      <c r="F130" s="541"/>
      <c r="G130" s="541"/>
      <c r="H130" s="541" t="s">
        <v>1711</v>
      </c>
      <c r="I130" s="541" t="s">
        <v>1711</v>
      </c>
      <c r="J130" s="541" t="s">
        <v>1711</v>
      </c>
      <c r="K130" s="541"/>
      <c r="L130" s="542"/>
      <c r="M130" s="19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D130" s="94"/>
      <c r="AE130" s="94"/>
      <c r="AF130" s="94"/>
    </row>
    <row r="131" spans="1:32" ht="15.75" customHeight="1">
      <c r="A131" s="19"/>
      <c r="B131" s="596" t="s">
        <v>1399</v>
      </c>
      <c r="C131" s="597">
        <v>2.08</v>
      </c>
      <c r="D131" s="540">
        <f>11*0.35*0.35*2.5</f>
        <v>3.3687499999999995</v>
      </c>
      <c r="E131" s="598"/>
      <c r="F131" s="541"/>
      <c r="G131" s="541"/>
      <c r="H131" s="541" t="s">
        <v>1711</v>
      </c>
      <c r="I131" s="541" t="s">
        <v>1711</v>
      </c>
      <c r="J131" s="541" t="s">
        <v>1711</v>
      </c>
      <c r="K131" s="541"/>
      <c r="L131" s="542"/>
      <c r="M131" s="19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D131" s="94"/>
      <c r="AE131" s="94"/>
      <c r="AF131" s="94"/>
    </row>
    <row r="132" spans="1:32" ht="15.75" customHeight="1">
      <c r="A132" s="12"/>
      <c r="B132" s="596" t="s">
        <v>1401</v>
      </c>
      <c r="C132" s="597">
        <v>2.2400000000000002</v>
      </c>
      <c r="D132" s="540">
        <f>12*0.35*0.35*2.5</f>
        <v>3.6749999999999994</v>
      </c>
      <c r="E132" s="598"/>
      <c r="F132" s="541"/>
      <c r="G132" s="541"/>
      <c r="H132" s="541"/>
      <c r="I132" s="541" t="s">
        <v>1711</v>
      </c>
      <c r="J132" s="541" t="s">
        <v>1711</v>
      </c>
      <c r="K132" s="541"/>
      <c r="L132" s="542"/>
      <c r="M132" s="12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D132" s="94"/>
      <c r="AE132" s="94"/>
      <c r="AF132" s="94"/>
    </row>
    <row r="133" spans="1:32" ht="15.75" customHeight="1">
      <c r="A133" s="10"/>
      <c r="B133" s="596" t="s">
        <v>1403</v>
      </c>
      <c r="C133" s="597">
        <v>1.3</v>
      </c>
      <c r="D133" s="540">
        <f>13*0.35*0.35*2.5</f>
        <v>3.9812499999999993</v>
      </c>
      <c r="E133" s="598"/>
      <c r="F133" s="541" t="s">
        <v>1711</v>
      </c>
      <c r="G133" s="541" t="s">
        <v>1711</v>
      </c>
      <c r="H133" s="541" t="s">
        <v>1711</v>
      </c>
      <c r="I133" s="541" t="s">
        <v>1711</v>
      </c>
      <c r="J133" s="541" t="s">
        <v>1711</v>
      </c>
      <c r="K133" s="541"/>
      <c r="L133" s="542"/>
      <c r="M133" s="1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D133" s="94"/>
      <c r="AE133" s="94"/>
      <c r="AF133" s="94"/>
    </row>
    <row r="134" spans="1:32" ht="15.75" customHeight="1">
      <c r="A134" s="4"/>
      <c r="B134" s="596" t="s">
        <v>1405</v>
      </c>
      <c r="C134" s="597">
        <v>1.94</v>
      </c>
      <c r="D134" s="540">
        <f>14*0.35*0.35*2.5</f>
        <v>4.2874999999999988</v>
      </c>
      <c r="E134" s="598"/>
      <c r="F134" s="541"/>
      <c r="G134" s="541"/>
      <c r="H134" s="541" t="s">
        <v>1711</v>
      </c>
      <c r="I134" s="541" t="s">
        <v>1711</v>
      </c>
      <c r="J134" s="541" t="s">
        <v>1711</v>
      </c>
      <c r="K134" s="541"/>
      <c r="L134" s="542"/>
      <c r="M134" s="4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D134" s="94"/>
      <c r="AE134" s="94"/>
      <c r="AF134" s="94"/>
    </row>
    <row r="135" spans="1:32" ht="15.75" customHeight="1" thickBot="1">
      <c r="A135" s="12"/>
      <c r="B135" s="599" t="s">
        <v>1407</v>
      </c>
      <c r="C135" s="600">
        <v>2.2599999999999998</v>
      </c>
      <c r="D135" s="546">
        <f>15*0.35*0.35*2.5</f>
        <v>4.59375</v>
      </c>
      <c r="E135" s="601"/>
      <c r="F135" s="548"/>
      <c r="G135" s="548"/>
      <c r="H135" s="548"/>
      <c r="I135" s="541" t="s">
        <v>1711</v>
      </c>
      <c r="J135" s="541" t="s">
        <v>1711</v>
      </c>
      <c r="K135" s="548"/>
      <c r="L135" s="602"/>
      <c r="M135" s="12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D135" s="94"/>
      <c r="AE135" s="94"/>
      <c r="AF135" s="94"/>
    </row>
    <row r="136" spans="1:32" ht="27.75" customHeight="1" thickBot="1">
      <c r="A136" s="10"/>
      <c r="B136" s="1112" t="s">
        <v>1456</v>
      </c>
      <c r="C136" s="1113"/>
      <c r="D136" s="1114"/>
      <c r="E136" s="1115">
        <v>4202</v>
      </c>
      <c r="F136" s="1116"/>
      <c r="G136" s="1116"/>
      <c r="H136" s="1116"/>
      <c r="I136" s="1116"/>
      <c r="J136" s="1116"/>
      <c r="K136" s="1116"/>
      <c r="L136" s="1117"/>
      <c r="M136" s="1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D136" s="94"/>
      <c r="AE136" s="94"/>
      <c r="AF136" s="94"/>
    </row>
    <row r="137" spans="1:32" ht="15.75" customHeight="1" thickBot="1">
      <c r="A137" s="10"/>
      <c r="B137" s="1110" t="s">
        <v>1462</v>
      </c>
      <c r="C137" s="1111"/>
      <c r="D137" s="1111"/>
      <c r="E137" s="1111"/>
      <c r="F137" s="1111"/>
      <c r="G137" s="1111"/>
      <c r="H137" s="1111"/>
      <c r="I137" s="1111"/>
      <c r="J137" s="1111"/>
      <c r="K137" s="1111"/>
      <c r="L137" s="1111"/>
      <c r="M137" s="1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D137" s="94"/>
      <c r="AE137" s="94"/>
      <c r="AF137" s="94"/>
    </row>
    <row r="138" spans="1:32" ht="15.75" customHeight="1" thickBot="1">
      <c r="A138" s="10"/>
      <c r="B138" s="1067" t="s">
        <v>0</v>
      </c>
      <c r="C138" s="1067" t="s">
        <v>1445</v>
      </c>
      <c r="D138" s="1067" t="s">
        <v>1446</v>
      </c>
      <c r="E138" s="1071" t="s">
        <v>1450</v>
      </c>
      <c r="F138" s="1071"/>
      <c r="G138" s="1071"/>
      <c r="H138" s="1071"/>
      <c r="I138" s="1071"/>
      <c r="J138" s="1071"/>
      <c r="K138" s="1071"/>
      <c r="L138" s="1072"/>
      <c r="M138" s="1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D138" s="94"/>
      <c r="AE138" s="94"/>
      <c r="AF138" s="94"/>
    </row>
    <row r="139" spans="1:32" ht="15.75" customHeight="1" thickBot="1">
      <c r="A139" s="4"/>
      <c r="B139" s="1068"/>
      <c r="C139" s="1068"/>
      <c r="D139" s="1068"/>
      <c r="E139" s="1073" t="s">
        <v>1448</v>
      </c>
      <c r="F139" s="1073"/>
      <c r="G139" s="1073"/>
      <c r="H139" s="1073"/>
      <c r="I139" s="1073"/>
      <c r="J139" s="1073"/>
      <c r="K139" s="1073"/>
      <c r="L139" s="1074"/>
      <c r="M139" s="4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D139" s="94"/>
      <c r="AE139" s="94"/>
      <c r="AF139" s="94"/>
    </row>
    <row r="140" spans="1:32" ht="15.75" customHeight="1" thickBot="1">
      <c r="A140" s="12"/>
      <c r="B140" s="1069"/>
      <c r="C140" s="1068"/>
      <c r="D140" s="1070"/>
      <c r="E140" s="565" t="s">
        <v>1409</v>
      </c>
      <c r="F140" s="565" t="s">
        <v>1410</v>
      </c>
      <c r="G140" s="565" t="s">
        <v>1411</v>
      </c>
      <c r="H140" s="565" t="s">
        <v>1412</v>
      </c>
      <c r="I140" s="565" t="s">
        <v>1413</v>
      </c>
      <c r="J140" s="566" t="s">
        <v>1414</v>
      </c>
      <c r="K140" s="565" t="s">
        <v>1415</v>
      </c>
      <c r="L140" s="566" t="s">
        <v>1416</v>
      </c>
      <c r="M140" s="12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D140" s="94"/>
      <c r="AE140" s="94"/>
      <c r="AF140" s="94"/>
    </row>
    <row r="141" spans="1:32" ht="15.75" customHeight="1">
      <c r="A141" s="12"/>
      <c r="B141" s="569" t="s">
        <v>1417</v>
      </c>
      <c r="C141" s="570">
        <v>1.3</v>
      </c>
      <c r="D141" s="571">
        <f>8*0.4*0.4*2.5</f>
        <v>3.2000000000000006</v>
      </c>
      <c r="E141" s="572"/>
      <c r="F141" s="573"/>
      <c r="G141" s="574"/>
      <c r="H141" s="574"/>
      <c r="I141" s="574"/>
      <c r="J141" s="574"/>
      <c r="K141" s="574"/>
      <c r="L141" s="575"/>
      <c r="M141" s="12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D141" s="94"/>
      <c r="AE141" s="94"/>
      <c r="AF141" s="94"/>
    </row>
    <row r="142" spans="1:32" ht="15.75" customHeight="1">
      <c r="A142" s="10"/>
      <c r="B142" s="576" t="s">
        <v>1418</v>
      </c>
      <c r="C142" s="577">
        <v>1.44</v>
      </c>
      <c r="D142" s="578">
        <f>9*0.4*0.4*2.5</f>
        <v>3.6000000000000005</v>
      </c>
      <c r="E142" s="579"/>
      <c r="F142" s="580"/>
      <c r="G142" s="581"/>
      <c r="H142" s="581"/>
      <c r="I142" s="581"/>
      <c r="J142" s="581"/>
      <c r="K142" s="581"/>
      <c r="L142" s="582"/>
      <c r="M142" s="1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D142" s="94"/>
      <c r="AE142" s="94"/>
      <c r="AF142" s="94"/>
    </row>
    <row r="143" spans="1:32" ht="15.75" customHeight="1">
      <c r="A143" s="4"/>
      <c r="B143" s="576" t="s">
        <v>1419</v>
      </c>
      <c r="C143" s="577">
        <v>1.62</v>
      </c>
      <c r="D143" s="578">
        <f>10*0.4*0.4*2.5</f>
        <v>4</v>
      </c>
      <c r="E143" s="579"/>
      <c r="F143" s="580"/>
      <c r="G143" s="581"/>
      <c r="H143" s="581"/>
      <c r="I143" s="581"/>
      <c r="J143" s="581"/>
      <c r="K143" s="581"/>
      <c r="L143" s="582"/>
      <c r="M143" s="4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D143" s="94"/>
      <c r="AE143" s="94"/>
      <c r="AF143" s="94"/>
    </row>
    <row r="144" spans="1:32" ht="15.75" customHeight="1">
      <c r="A144" s="4"/>
      <c r="B144" s="576" t="s">
        <v>1420</v>
      </c>
      <c r="C144" s="577">
        <v>1.78</v>
      </c>
      <c r="D144" s="578">
        <f>11*0.4*0.4*2.5</f>
        <v>4.4000000000000004</v>
      </c>
      <c r="E144" s="579"/>
      <c r="F144" s="580"/>
      <c r="G144" s="581"/>
      <c r="H144" s="581"/>
      <c r="I144" s="581"/>
      <c r="J144" s="581"/>
      <c r="K144" s="581"/>
      <c r="L144" s="582"/>
      <c r="M144" s="4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D144" s="94"/>
      <c r="AE144" s="94"/>
      <c r="AF144" s="94"/>
    </row>
    <row r="145" spans="1:32" ht="15.75" customHeight="1">
      <c r="A145" s="19"/>
      <c r="B145" s="576" t="s">
        <v>1421</v>
      </c>
      <c r="C145" s="577">
        <v>1.94</v>
      </c>
      <c r="D145" s="578">
        <f>12*0.4*0.4*2.5</f>
        <v>4.8000000000000007</v>
      </c>
      <c r="E145" s="579"/>
      <c r="F145" s="580"/>
      <c r="G145" s="581"/>
      <c r="H145" s="581"/>
      <c r="I145" s="581"/>
      <c r="J145" s="581"/>
      <c r="K145" s="581"/>
      <c r="L145" s="582"/>
      <c r="M145" s="19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D145" s="94"/>
      <c r="AE145" s="94"/>
      <c r="AF145" s="94"/>
    </row>
    <row r="146" spans="1:32" ht="15.75" customHeight="1">
      <c r="A146" s="12"/>
      <c r="B146" s="583" t="s">
        <v>1677</v>
      </c>
      <c r="C146" s="577">
        <v>2.12</v>
      </c>
      <c r="D146" s="578">
        <f>13*0.4*0.4*2.5</f>
        <v>5.2</v>
      </c>
      <c r="E146" s="579"/>
      <c r="F146" s="580"/>
      <c r="G146" s="581"/>
      <c r="H146" s="581"/>
      <c r="I146" s="541" t="s">
        <v>1711</v>
      </c>
      <c r="J146" s="584"/>
      <c r="K146" s="541" t="s">
        <v>1711</v>
      </c>
      <c r="L146" s="582"/>
      <c r="M146" s="12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D146" s="94"/>
      <c r="AE146" s="94"/>
      <c r="AF146" s="94"/>
    </row>
    <row r="147" spans="1:32" ht="15.75" customHeight="1">
      <c r="A147" s="19"/>
      <c r="B147" s="583" t="s">
        <v>1678</v>
      </c>
      <c r="C147" s="577">
        <v>2.2799999999999998</v>
      </c>
      <c r="D147" s="578">
        <f>14*0.4*0.4*2.5</f>
        <v>5.6000000000000005</v>
      </c>
      <c r="E147" s="579"/>
      <c r="F147" s="580"/>
      <c r="G147" s="581"/>
      <c r="H147" s="581"/>
      <c r="I147" s="541" t="s">
        <v>1711</v>
      </c>
      <c r="J147" s="584"/>
      <c r="K147" s="541" t="s">
        <v>1711</v>
      </c>
      <c r="L147" s="582"/>
      <c r="M147" s="19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D147" s="94"/>
      <c r="AE147" s="94"/>
      <c r="AF147" s="94"/>
    </row>
    <row r="148" spans="1:32" ht="15.75" customHeight="1">
      <c r="A148" s="19"/>
      <c r="B148" s="583" t="s">
        <v>1679</v>
      </c>
      <c r="C148" s="577">
        <v>2.44</v>
      </c>
      <c r="D148" s="578">
        <f>15*0.4*0.4*2.5</f>
        <v>6.0000000000000009</v>
      </c>
      <c r="E148" s="579"/>
      <c r="F148" s="580"/>
      <c r="G148" s="581"/>
      <c r="H148" s="581"/>
      <c r="I148" s="541" t="s">
        <v>1711</v>
      </c>
      <c r="J148" s="584"/>
      <c r="K148" s="541" t="s">
        <v>1711</v>
      </c>
      <c r="L148" s="582"/>
      <c r="M148" s="19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D148" s="94"/>
      <c r="AE148" s="94"/>
      <c r="AF148" s="94"/>
    </row>
    <row r="149" spans="1:32" ht="15.75" customHeight="1">
      <c r="A149" s="4"/>
      <c r="B149" s="583" t="s">
        <v>1680</v>
      </c>
      <c r="C149" s="577">
        <v>2.6</v>
      </c>
      <c r="D149" s="578">
        <f>16*0.4*0.4*2.5</f>
        <v>6.4000000000000012</v>
      </c>
      <c r="E149" s="579"/>
      <c r="F149" s="580"/>
      <c r="G149" s="581"/>
      <c r="H149" s="581"/>
      <c r="I149" s="584"/>
      <c r="J149" s="584"/>
      <c r="K149" s="541" t="s">
        <v>1711</v>
      </c>
      <c r="L149" s="582"/>
      <c r="M149" s="4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D149" s="94"/>
      <c r="AE149" s="94"/>
      <c r="AF149" s="94"/>
    </row>
    <row r="150" spans="1:32" ht="15.75" customHeight="1">
      <c r="A150" s="4"/>
      <c r="B150" s="583" t="s">
        <v>1681</v>
      </c>
      <c r="C150" s="577">
        <v>2.76</v>
      </c>
      <c r="D150" s="578">
        <f>17*0.4*0.4*2.5</f>
        <v>6.8000000000000016</v>
      </c>
      <c r="E150" s="579"/>
      <c r="F150" s="580"/>
      <c r="G150" s="581"/>
      <c r="H150" s="581"/>
      <c r="I150" s="584"/>
      <c r="J150" s="584"/>
      <c r="K150" s="541" t="s">
        <v>1711</v>
      </c>
      <c r="L150" s="582"/>
      <c r="M150" s="4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D150" s="94"/>
      <c r="AE150" s="94"/>
      <c r="AF150" s="94"/>
    </row>
    <row r="151" spans="1:32" ht="15.75" customHeight="1" thickBot="1">
      <c r="A151" s="37"/>
      <c r="B151" s="585" t="s">
        <v>1682</v>
      </c>
      <c r="C151" s="586">
        <v>2.92</v>
      </c>
      <c r="D151" s="587">
        <f>18*0.4*0.4*2.5</f>
        <v>7.2000000000000011</v>
      </c>
      <c r="E151" s="588"/>
      <c r="F151" s="589"/>
      <c r="G151" s="590"/>
      <c r="H151" s="590"/>
      <c r="I151" s="591"/>
      <c r="J151" s="591"/>
      <c r="K151" s="591"/>
      <c r="L151" s="592"/>
      <c r="M151" s="37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D151" s="94"/>
      <c r="AE151" s="94"/>
      <c r="AF151" s="94"/>
    </row>
    <row r="152" spans="1:32" ht="3.75" customHeight="1">
      <c r="A152" s="1"/>
      <c r="B152" s="50"/>
      <c r="C152" s="72"/>
      <c r="D152" s="49"/>
      <c r="E152" s="2"/>
      <c r="F152" s="48"/>
      <c r="G152" s="3"/>
      <c r="H152" s="49"/>
      <c r="I152" s="50"/>
      <c r="J152" s="51"/>
      <c r="K152" s="49"/>
      <c r="L152" s="52"/>
      <c r="M152" s="73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D152" s="94"/>
      <c r="AE152" s="94"/>
      <c r="AF152" s="94"/>
    </row>
    <row r="153" spans="1:32" ht="15.75" customHeight="1">
      <c r="B153" s="108"/>
      <c r="C153" s="108"/>
      <c r="D153" s="108"/>
      <c r="E153" s="109"/>
      <c r="F153" s="109"/>
      <c r="G153" s="109"/>
      <c r="H153" s="109"/>
      <c r="I153" s="109"/>
      <c r="J153" s="109"/>
      <c r="K153" s="109"/>
      <c r="L153" s="109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D153" s="94"/>
      <c r="AE153" s="94"/>
      <c r="AF153" s="94"/>
    </row>
    <row r="154" spans="1:32" ht="15.75" customHeight="1">
      <c r="B154" s="108"/>
      <c r="C154" s="108"/>
      <c r="D154" s="108"/>
      <c r="E154" s="109"/>
      <c r="F154" s="109"/>
      <c r="G154" s="109"/>
      <c r="H154" s="109"/>
      <c r="I154" s="109"/>
      <c r="J154" s="109"/>
      <c r="K154" s="109"/>
      <c r="L154" s="109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D154" s="94"/>
      <c r="AE154" s="94"/>
      <c r="AF154" s="94"/>
    </row>
    <row r="155" spans="1:32" ht="15.75" customHeight="1">
      <c r="B155" s="108"/>
      <c r="C155" s="108"/>
      <c r="D155" s="108"/>
      <c r="E155" s="109"/>
      <c r="F155" s="109"/>
      <c r="G155" s="109"/>
      <c r="H155" s="109"/>
      <c r="I155" s="109"/>
      <c r="J155" s="109"/>
      <c r="K155" s="109"/>
      <c r="L155" s="109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D155" s="94"/>
      <c r="AE155" s="94"/>
      <c r="AF155" s="94"/>
    </row>
    <row r="156" spans="1:32" ht="15.75" customHeight="1">
      <c r="B156" s="108"/>
      <c r="C156" s="108"/>
      <c r="D156" s="108"/>
      <c r="E156" s="109"/>
      <c r="F156" s="109"/>
      <c r="G156" s="109"/>
      <c r="H156" s="109"/>
      <c r="I156" s="109"/>
      <c r="J156" s="109"/>
      <c r="K156" s="109"/>
      <c r="L156" s="109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D156" s="94"/>
      <c r="AE156" s="94"/>
      <c r="AF156" s="94"/>
    </row>
    <row r="157" spans="1:32" ht="15.75" customHeight="1">
      <c r="B157" s="108"/>
      <c r="C157" s="108"/>
      <c r="D157" s="108"/>
      <c r="E157" s="109"/>
      <c r="F157" s="109"/>
      <c r="G157" s="109"/>
      <c r="H157" s="109"/>
      <c r="I157" s="109"/>
      <c r="J157" s="109"/>
      <c r="K157" s="109"/>
      <c r="L157" s="109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D157" s="94"/>
      <c r="AE157" s="94"/>
      <c r="AF157" s="94"/>
    </row>
    <row r="158" spans="1:32" ht="16.5" customHeight="1">
      <c r="B158" s="108"/>
      <c r="C158" s="108"/>
      <c r="D158" s="108"/>
      <c r="E158" s="109"/>
      <c r="F158" s="109"/>
      <c r="G158" s="109"/>
      <c r="H158" s="109"/>
      <c r="I158" s="109"/>
      <c r="J158" s="109"/>
      <c r="K158" s="109"/>
      <c r="L158" s="109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D158" s="94"/>
      <c r="AE158" s="94"/>
      <c r="AF158" s="94"/>
    </row>
    <row r="159" spans="1:32" ht="17.25" customHeight="1">
      <c r="A159" s="110"/>
      <c r="B159" s="108"/>
      <c r="C159" s="108"/>
      <c r="D159" s="108"/>
      <c r="E159" s="109"/>
      <c r="F159" s="109"/>
      <c r="G159" s="109"/>
      <c r="H159" s="109"/>
      <c r="I159" s="109"/>
      <c r="J159" s="109"/>
      <c r="K159" s="109"/>
      <c r="L159" s="109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D159" s="94"/>
      <c r="AE159" s="94"/>
      <c r="AF159" s="94"/>
    </row>
  </sheetData>
  <mergeCells count="115">
    <mergeCell ref="B138:B140"/>
    <mergeCell ref="C138:C140"/>
    <mergeCell ref="D138:D140"/>
    <mergeCell ref="E138:L138"/>
    <mergeCell ref="E139:L139"/>
    <mergeCell ref="B137:L137"/>
    <mergeCell ref="B136:D136"/>
    <mergeCell ref="E136:L136"/>
    <mergeCell ref="B25:L25"/>
    <mergeCell ref="C26:C28"/>
    <mergeCell ref="D26:D28"/>
    <mergeCell ref="B55:L55"/>
    <mergeCell ref="C56:C58"/>
    <mergeCell ref="E48:F48"/>
    <mergeCell ref="E26:L26"/>
    <mergeCell ref="E27:L27"/>
    <mergeCell ref="B40:L40"/>
    <mergeCell ref="C41:C43"/>
    <mergeCell ref="D41:D43"/>
    <mergeCell ref="E41:L41"/>
    <mergeCell ref="E42:J42"/>
    <mergeCell ref="E44:F44"/>
    <mergeCell ref="G44:H44"/>
    <mergeCell ref="I44:J44"/>
    <mergeCell ref="C12:C14"/>
    <mergeCell ref="E12:L12"/>
    <mergeCell ref="E13:L13"/>
    <mergeCell ref="B11:L11"/>
    <mergeCell ref="B2:D2"/>
    <mergeCell ref="H2:L3"/>
    <mergeCell ref="B3:D3"/>
    <mergeCell ref="H4:L4"/>
    <mergeCell ref="H5:L5"/>
    <mergeCell ref="F6:L6"/>
    <mergeCell ref="D12:D14"/>
    <mergeCell ref="B9:L9"/>
    <mergeCell ref="B10:L10"/>
    <mergeCell ref="K44:L44"/>
    <mergeCell ref="E45:F45"/>
    <mergeCell ref="K42:L43"/>
    <mergeCell ref="E43:F43"/>
    <mergeCell ref="G43:H43"/>
    <mergeCell ref="I43:J43"/>
    <mergeCell ref="G45:H45"/>
    <mergeCell ref="I45:J45"/>
    <mergeCell ref="K45:L45"/>
    <mergeCell ref="E46:F46"/>
    <mergeCell ref="G46:H46"/>
    <mergeCell ref="I46:J46"/>
    <mergeCell ref="K46:L46"/>
    <mergeCell ref="E47:F47"/>
    <mergeCell ref="G47:H47"/>
    <mergeCell ref="I47:J47"/>
    <mergeCell ref="K47:L47"/>
    <mergeCell ref="G51:H51"/>
    <mergeCell ref="I51:J51"/>
    <mergeCell ref="K51:L51"/>
    <mergeCell ref="G48:H48"/>
    <mergeCell ref="I48:J48"/>
    <mergeCell ref="K48:L48"/>
    <mergeCell ref="E49:F49"/>
    <mergeCell ref="G49:H49"/>
    <mergeCell ref="I49:J49"/>
    <mergeCell ref="B26:B28"/>
    <mergeCell ref="B12:B14"/>
    <mergeCell ref="B56:B58"/>
    <mergeCell ref="E54:F54"/>
    <mergeCell ref="G54:H54"/>
    <mergeCell ref="I54:J54"/>
    <mergeCell ref="K54:L54"/>
    <mergeCell ref="B41:B43"/>
    <mergeCell ref="B39:D39"/>
    <mergeCell ref="E39:L39"/>
    <mergeCell ref="E52:F52"/>
    <mergeCell ref="G52:H52"/>
    <mergeCell ref="I52:J52"/>
    <mergeCell ref="K52:L52"/>
    <mergeCell ref="E53:F53"/>
    <mergeCell ref="G53:H53"/>
    <mergeCell ref="I53:J53"/>
    <mergeCell ref="K53:L53"/>
    <mergeCell ref="K49:L49"/>
    <mergeCell ref="E50:F50"/>
    <mergeCell ref="G50:H50"/>
    <mergeCell ref="I50:J50"/>
    <mergeCell ref="K50:L50"/>
    <mergeCell ref="E51:F51"/>
    <mergeCell ref="B72:L72"/>
    <mergeCell ref="B73:B75"/>
    <mergeCell ref="C73:C75"/>
    <mergeCell ref="D73:D75"/>
    <mergeCell ref="E73:L73"/>
    <mergeCell ref="E74:L74"/>
    <mergeCell ref="D56:D58"/>
    <mergeCell ref="E56:L56"/>
    <mergeCell ref="E57:L57"/>
    <mergeCell ref="B120:L120"/>
    <mergeCell ref="B121:B123"/>
    <mergeCell ref="C121:C123"/>
    <mergeCell ref="D121:D123"/>
    <mergeCell ref="E121:L121"/>
    <mergeCell ref="E122:L122"/>
    <mergeCell ref="B88:D88"/>
    <mergeCell ref="E88:L88"/>
    <mergeCell ref="B104:B106"/>
    <mergeCell ref="C104:C106"/>
    <mergeCell ref="D104:D106"/>
    <mergeCell ref="E104:L104"/>
    <mergeCell ref="E105:L105"/>
    <mergeCell ref="B89:L89"/>
    <mergeCell ref="B90:B92"/>
    <mergeCell ref="C90:C92"/>
    <mergeCell ref="D90:D92"/>
    <mergeCell ref="E90:L90"/>
    <mergeCell ref="E91:L91"/>
  </mergeCells>
  <hyperlinks>
    <hyperlink ref="H4" r:id="rId1"/>
  </hyperlinks>
  <pageMargins left="0.23622047244094491" right="0.23622047244094491" top="0.74803149606299213" bottom="0.74803149606299213" header="0.31496062992125984" footer="0.31496062992125984"/>
  <pageSetup paperSize="9" scale="64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1ПБ (Н=160мм.)</vt:lpstr>
      <vt:lpstr>ПБ (Н=220мм.)</vt:lpstr>
      <vt:lpstr>2ПБ (Н=265мм.)</vt:lpstr>
      <vt:lpstr>1ПБ гравий (Н=160мм.)</vt:lpstr>
      <vt:lpstr>ПБ гравий (Н=220мм.)</vt:lpstr>
      <vt:lpstr>2ПБ гравий (Н=265мм.)</vt:lpstr>
      <vt:lpstr>Блоки ФБС, товарные смеси</vt:lpstr>
      <vt:lpstr>ЖБИ Прочее</vt:lpstr>
      <vt:lpstr>Сваи ЖБ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2024-04-12T10:51:05Z</dcterms:modified>
</cp:coreProperties>
</file>